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5" windowWidth="11625" windowHeight="8070" tabRatio="927" firstSheet="62" activeTab="66"/>
  </bookViews>
  <sheets>
    <sheet name="First-Page" sheetId="110" r:id="rId1"/>
    <sheet name="Contents" sheetId="140" r:id="rId2"/>
    <sheet name="Sheet1" sheetId="134" r:id="rId3"/>
    <sheet name="AT-1-Gen_Info " sheetId="56" r:id="rId4"/>
    <sheet name="AT-2-S1 BUDGET" sheetId="96" r:id="rId5"/>
    <sheet name="AT_2A_fundflow" sheetId="99" r:id="rId6"/>
    <sheet name="AT-2B_DBT" sheetId="157" r:id="rId7"/>
    <sheet name="AT-3" sheetId="100" r:id="rId8"/>
    <sheet name="AT3A_cvrg(Insti)_PY" sheetId="1" r:id="rId9"/>
    <sheet name="AT3B_cvrg(Insti)_UPY " sheetId="58" r:id="rId10"/>
    <sheet name="AT3C_cvrg(Insti)_UPY " sheetId="59" r:id="rId11"/>
    <sheet name="enrolment vs availed_PY" sheetId="60" r:id="rId12"/>
    <sheet name="enrolment vs availed_UPY" sheetId="47" r:id="rId13"/>
    <sheet name="AT-4B" sheetId="141" r:id="rId14"/>
    <sheet name="T5_PLAN_vs_PRFM" sheetId="4" r:id="rId15"/>
    <sheet name="T5A_PLAN_vs_PRFM " sheetId="111" r:id="rId16"/>
    <sheet name="T5B_PLAN_vs_PRFM  (2)" sheetId="127" r:id="rId17"/>
    <sheet name="T5C_Drought_PLAN_vs_PRFM " sheetId="113" r:id="rId18"/>
    <sheet name="T5D_Drought_PLAN_vs_PRFM  " sheetId="112" r:id="rId19"/>
    <sheet name="T6_FG_py_Utlsn" sheetId="5" r:id="rId20"/>
    <sheet name="T6A_FG_Upy_Utlsn " sheetId="74" r:id="rId21"/>
    <sheet name="T6B_Pay_FG_FCI_Pry" sheetId="86" r:id="rId22"/>
    <sheet name="T6C_Coarse_Grain" sheetId="128" r:id="rId23"/>
    <sheet name="T7_CC_PY_Utlsn" sheetId="7" r:id="rId24"/>
    <sheet name="T7ACC_UPY_Utlsn " sheetId="75" r:id="rId25"/>
    <sheet name="AT-8_Hon_CCH_Pry" sheetId="88" r:id="rId26"/>
    <sheet name="AT-8A_Hon_CCH_UPry" sheetId="114" r:id="rId27"/>
    <sheet name="AT9_TA" sheetId="13" r:id="rId28"/>
    <sheet name="AT10_MME" sheetId="14" r:id="rId29"/>
    <sheet name="AT10A_" sheetId="138" r:id="rId30"/>
    <sheet name="AT-10 B" sheetId="121" r:id="rId31"/>
    <sheet name="AT-10 C" sheetId="123" r:id="rId32"/>
    <sheet name="AT-10D" sheetId="102" r:id="rId33"/>
    <sheet name="AT-10 E" sheetId="142" r:id="rId34"/>
    <sheet name="AT-10 F" sheetId="155" r:id="rId35"/>
    <sheet name="AT11_KS Year wise" sheetId="115" r:id="rId36"/>
    <sheet name="AT11A_KS-District wise" sheetId="16" r:id="rId37"/>
    <sheet name="AT12_KD-New" sheetId="26" r:id="rId38"/>
    <sheet name="AT12A_KD-Replacement" sheetId="117" r:id="rId39"/>
    <sheet name="Mode of cooking" sheetId="103" r:id="rId40"/>
    <sheet name="AT-14" sheetId="124" r:id="rId41"/>
    <sheet name="AT-14 A" sheetId="135" r:id="rId42"/>
    <sheet name="AT-15" sheetId="132" r:id="rId43"/>
    <sheet name="AT-16" sheetId="133" r:id="rId44"/>
    <sheet name="AT_17_Coverage-RBSK " sheetId="93" r:id="rId45"/>
    <sheet name="AT18_Details_Community " sheetId="66" r:id="rId46"/>
    <sheet name="AT_19_Impl_Agency" sheetId="84" r:id="rId47"/>
    <sheet name="AT_20_CentralCookingagency " sheetId="119" r:id="rId48"/>
    <sheet name="AT-21" sheetId="105" r:id="rId49"/>
    <sheet name="AT-22" sheetId="108" r:id="rId50"/>
    <sheet name="AT-23 MIS" sheetId="101" r:id="rId51"/>
    <sheet name="AT-23A _AMS" sheetId="139" r:id="rId52"/>
    <sheet name="AT-24" sheetId="104" r:id="rId53"/>
    <sheet name="AT-25" sheetId="109" r:id="rId54"/>
    <sheet name="Sheet1 (2)" sheetId="137" r:id="rId55"/>
    <sheet name="AT26_NoWD" sheetId="27" r:id="rId56"/>
    <sheet name="AT26A_NoWD" sheetId="28" r:id="rId57"/>
    <sheet name="AT27_Req_FG_CA_Pry" sheetId="29" r:id="rId58"/>
    <sheet name="AT27A_Req_FG_CA_U Pry " sheetId="144" r:id="rId59"/>
    <sheet name="AT27B_Req_FG_CA_N CLP" sheetId="145" r:id="rId60"/>
    <sheet name="AT27C_Req_FG_Drought -Pry " sheetId="146" r:id="rId61"/>
    <sheet name="AT27D_Req_FG_Drought -UPry " sheetId="147" r:id="rId62"/>
    <sheet name="AT_28_RqmtKitchen" sheetId="62" r:id="rId63"/>
    <sheet name="AT-28A_RqmtPlinthArea" sheetId="78" r:id="rId64"/>
    <sheet name="AT-28B_Kitchen repair" sheetId="152" r:id="rId65"/>
    <sheet name="AT29_New_KD " sheetId="154" r:id="rId66"/>
    <sheet name="AT29_A_Replacement KD" sheetId="153" r:id="rId67"/>
    <sheet name="AT-30_Coook-cum-Helper" sheetId="65" r:id="rId68"/>
    <sheet name="AT_31_Budget_provision " sheetId="98" r:id="rId69"/>
    <sheet name="AT32_Drought Pry Util" sheetId="148" r:id="rId70"/>
    <sheet name="AT-32A Drought UPry Util" sheetId="149" r:id="rId71"/>
  </sheets>
  <definedNames>
    <definedName name="_xlnm.Print_Area" localSheetId="44">'AT_17_Coverage-RBSK '!$A$1:$L$33</definedName>
    <definedName name="_xlnm.Print_Area" localSheetId="46">AT_19_Impl_Agency!$A$1:$J$36</definedName>
    <definedName name="_xlnm.Print_Area" localSheetId="47">'AT_20_CentralCookingagency '!$A$1:$M$33</definedName>
    <definedName name="_xlnm.Print_Area" localSheetId="62">AT_28_RqmtKitchen!$A$1:$R$31</definedName>
    <definedName name="_xlnm.Print_Area" localSheetId="5">AT_2A_fundflow!$A$1:$V$30</definedName>
    <definedName name="_xlnm.Print_Area" localSheetId="68">'AT_31_Budget_provision '!$A$1:$W$40</definedName>
    <definedName name="_xlnm.Print_Area" localSheetId="30">'AT-10 B'!$A$1:$I$23</definedName>
    <definedName name="_xlnm.Print_Area" localSheetId="31">'AT-10 C'!$A$1:$J$19</definedName>
    <definedName name="_xlnm.Print_Area" localSheetId="33">'AT-10 E'!$A$1:$H$30</definedName>
    <definedName name="_xlnm.Print_Area" localSheetId="34">'AT-10 F'!$A$1:$H$31</definedName>
    <definedName name="_xlnm.Print_Area" localSheetId="28">AT10_MME!$A$1:$H$36</definedName>
    <definedName name="_xlnm.Print_Area" localSheetId="29">AT10A_!$A$1:$E$34</definedName>
    <definedName name="_xlnm.Print_Area" localSheetId="32">'AT-10D'!$A$1:$H$41</definedName>
    <definedName name="_xlnm.Print_Area" localSheetId="35">'AT11_KS Year wise'!$A$1:$K$37</definedName>
    <definedName name="_xlnm.Print_Area" localSheetId="36">'AT11A_KS-District wise'!$A$1:$K$34</definedName>
    <definedName name="_xlnm.Print_Area" localSheetId="37">'AT12_KD-New'!$A$1:$K$33</definedName>
    <definedName name="_xlnm.Print_Area" localSheetId="38">'AT12A_KD-Replacement'!$A$1:$K$33</definedName>
    <definedName name="_xlnm.Print_Area" localSheetId="40">'AT-14'!$A$1:$N$32</definedName>
    <definedName name="_xlnm.Print_Area" localSheetId="41">'AT-14 A'!$A$1:$H$31</definedName>
    <definedName name="_xlnm.Print_Area" localSheetId="42">'AT-15'!$A$1:$L$31</definedName>
    <definedName name="_xlnm.Print_Area" localSheetId="43">'AT-16'!$A$1:$K$32</definedName>
    <definedName name="_xlnm.Print_Area" localSheetId="45">'AT18_Details_Community '!$A$1:$F$29</definedName>
    <definedName name="_xlnm.Print_Area" localSheetId="3">'AT-1-Gen_Info '!$A$1:$T$59</definedName>
    <definedName name="_xlnm.Print_Area" localSheetId="50">'AT-23 MIS'!$A$1:$M$34</definedName>
    <definedName name="_xlnm.Print_Area" localSheetId="51">'AT-23A _AMS'!$A$1:$M$38</definedName>
    <definedName name="_xlnm.Print_Area" localSheetId="52">'AT-24'!$A$1:$M$32</definedName>
    <definedName name="_xlnm.Print_Area" localSheetId="53">'AT-25'!$A$1:$F$46</definedName>
    <definedName name="_xlnm.Print_Area" localSheetId="55">AT26_NoWD!$A$1:$L$31</definedName>
    <definedName name="_xlnm.Print_Area" localSheetId="56">AT26A_NoWD!$A$1:$K$32</definedName>
    <definedName name="_xlnm.Print_Area" localSheetId="57">AT27_Req_FG_CA_Pry!$A$1:$T$34</definedName>
    <definedName name="_xlnm.Print_Area" localSheetId="58">'AT27A_Req_FG_CA_U Pry '!$A$1:$T$34</definedName>
    <definedName name="_xlnm.Print_Area" localSheetId="59">'AT27B_Req_FG_CA_N CLP'!$A$1:$P$32</definedName>
    <definedName name="_xlnm.Print_Area" localSheetId="60">'AT27C_Req_FG_Drought -Pry '!$A$1:$P$32</definedName>
    <definedName name="_xlnm.Print_Area" localSheetId="61">'AT27D_Req_FG_Drought -UPry '!$A$1:$P$31</definedName>
    <definedName name="_xlnm.Print_Area" localSheetId="63">'AT-28A_RqmtPlinthArea'!$A$1:$S$31</definedName>
    <definedName name="_xlnm.Print_Area" localSheetId="64">'AT-28B_Kitchen repair'!$A$1:$G$32</definedName>
    <definedName name="_xlnm.Print_Area" localSheetId="66">'AT29_A_Replacement KD'!$A$1:$V$33</definedName>
    <definedName name="_xlnm.Print_Area" localSheetId="65">'AT29_New_KD '!$A$1:$V$32</definedName>
    <definedName name="_xlnm.Print_Area" localSheetId="6">'AT-2B_DBT'!$A$1:$L$36</definedName>
    <definedName name="_xlnm.Print_Area" localSheetId="4">'AT-2-S1 BUDGET'!$A$1:$V$36</definedName>
    <definedName name="_xlnm.Print_Area" localSheetId="7">'AT-3'!$A$1:$H$31</definedName>
    <definedName name="_xlnm.Print_Area" localSheetId="67">'AT-30_Coook-cum-Helper'!$A$1:$L$31</definedName>
    <definedName name="_xlnm.Print_Area" localSheetId="69">'AT32_Drought Pry Util'!$A$1:$L$32</definedName>
    <definedName name="_xlnm.Print_Area" localSheetId="70">'AT-32A Drought UPry Util'!$A$1:$L$32</definedName>
    <definedName name="_xlnm.Print_Area" localSheetId="8">'AT3A_cvrg(Insti)_PY'!$A$1:$N$37</definedName>
    <definedName name="_xlnm.Print_Area" localSheetId="9">'AT3B_cvrg(Insti)_UPY '!$A$1:$N$34</definedName>
    <definedName name="_xlnm.Print_Area" localSheetId="10">'AT3C_cvrg(Insti)_UPY '!$A$1:$N$34</definedName>
    <definedName name="_xlnm.Print_Area" localSheetId="25">'AT-8_Hon_CCH_Pry'!$A$1:$V$37</definedName>
    <definedName name="_xlnm.Print_Area" localSheetId="26">'AT-8A_Hon_CCH_UPry'!$A$1:$V$37</definedName>
    <definedName name="_xlnm.Print_Area" localSheetId="27">AT9_TA!$A$1:$I$33</definedName>
    <definedName name="_xlnm.Print_Area" localSheetId="1">Contents!$A$1:$C$69</definedName>
    <definedName name="_xlnm.Print_Area" localSheetId="11">'enrolment vs availed_PY'!$A$1:$Q$32</definedName>
    <definedName name="_xlnm.Print_Area" localSheetId="12">'enrolment vs availed_UPY'!$A$1:$Q$33</definedName>
    <definedName name="_xlnm.Print_Area" localSheetId="0">'First-Page'!$A$1:$N$45</definedName>
    <definedName name="_xlnm.Print_Area" localSheetId="39">'Mode of cooking'!$A$1:$H$31</definedName>
    <definedName name="_xlnm.Print_Area" localSheetId="2">Sheet1!$A$1:$J$24</definedName>
    <definedName name="_xlnm.Print_Area" localSheetId="54">'Sheet1 (2)'!$A$1:$J$24</definedName>
    <definedName name="_xlnm.Print_Area" localSheetId="14">T5_PLAN_vs_PRFM!$A$1:$J$33</definedName>
    <definedName name="_xlnm.Print_Area" localSheetId="15">'T5A_PLAN_vs_PRFM '!$A$1:$J$34</definedName>
    <definedName name="_xlnm.Print_Area" localSheetId="16">'T5B_PLAN_vs_PRFM  (2)'!$A$1:$J$34</definedName>
    <definedName name="_xlnm.Print_Area" localSheetId="17">'T5C_Drought_PLAN_vs_PRFM '!$A$1:$J$34</definedName>
    <definedName name="_xlnm.Print_Area" localSheetId="18">'T5D_Drought_PLAN_vs_PRFM  '!$A$1:$J$34</definedName>
    <definedName name="_xlnm.Print_Area" localSheetId="19">T6_FG_py_Utlsn!$A$1:$L$35</definedName>
    <definedName name="_xlnm.Print_Area" localSheetId="20">'T6A_FG_Upy_Utlsn '!$A$1:$L$34</definedName>
    <definedName name="_xlnm.Print_Area" localSheetId="21">T6B_Pay_FG_FCI_Pry!$A$1:$M$36</definedName>
    <definedName name="_xlnm.Print_Area" localSheetId="22">T6C_Coarse_Grain!$A$1:$L$36</definedName>
    <definedName name="_xlnm.Print_Area" localSheetId="23">T7_CC_PY_Utlsn!$A$1:$Q$36</definedName>
    <definedName name="_xlnm.Print_Area" localSheetId="24">'T7ACC_UPY_Utlsn '!$A$1:$Q$35</definedName>
  </definedNames>
  <calcPr calcId="145621"/>
</workbook>
</file>

<file path=xl/calcChain.xml><?xml version="1.0" encoding="utf-8"?>
<calcChain xmlns="http://schemas.openxmlformats.org/spreadsheetml/2006/main">
  <c r="U25" i="154" l="1"/>
  <c r="V25" i="154"/>
  <c r="T25" i="154"/>
  <c r="I25" i="4" l="1"/>
  <c r="D24" i="4"/>
  <c r="J24" i="4"/>
  <c r="G26" i="65" l="1"/>
  <c r="D25" i="65"/>
  <c r="E26" i="65"/>
  <c r="G24" i="58"/>
  <c r="F29" i="14" l="1"/>
  <c r="F28" i="14"/>
  <c r="B28" i="101" l="1"/>
  <c r="C27" i="88"/>
  <c r="D29" i="88" s="1"/>
  <c r="D27" i="88"/>
  <c r="E27" i="88"/>
  <c r="F27" i="88"/>
  <c r="G27" i="88"/>
  <c r="G24" i="100"/>
  <c r="E25" i="65" l="1"/>
  <c r="D27" i="101" l="1"/>
  <c r="H27" i="88"/>
  <c r="I27" i="88"/>
  <c r="J27" i="88"/>
  <c r="K27" i="88"/>
  <c r="L27" i="88"/>
  <c r="M27" i="88"/>
  <c r="N27" i="88"/>
  <c r="O27" i="88"/>
  <c r="P27" i="88"/>
  <c r="Q27" i="88"/>
  <c r="R27" i="88"/>
  <c r="S27" i="88"/>
  <c r="T27" i="88"/>
  <c r="U27" i="88"/>
  <c r="V27" i="88"/>
  <c r="N29" i="139"/>
  <c r="N27" i="139"/>
  <c r="N25" i="101"/>
  <c r="N23" i="101"/>
  <c r="D25" i="101"/>
  <c r="J25" i="93"/>
  <c r="H25" i="93"/>
  <c r="G25" i="93"/>
  <c r="I25" i="93" s="1"/>
  <c r="F25" i="93"/>
  <c r="G25" i="60"/>
  <c r="J12" i="65" l="1"/>
  <c r="Q12" i="62" l="1"/>
  <c r="Q13" i="62"/>
  <c r="Q14" i="62"/>
  <c r="Q15" i="62"/>
  <c r="Q16" i="62"/>
  <c r="Q17" i="62"/>
  <c r="Q18" i="62"/>
  <c r="Q19" i="62"/>
  <c r="Q20" i="62"/>
  <c r="Q21" i="62"/>
  <c r="S13" i="1" l="1"/>
  <c r="S14" i="1"/>
  <c r="S15" i="1"/>
  <c r="S16" i="1"/>
  <c r="S17" i="1"/>
  <c r="S18" i="1"/>
  <c r="S19" i="1"/>
  <c r="S20" i="1"/>
  <c r="S21" i="1"/>
  <c r="S22" i="1"/>
  <c r="S12" i="1"/>
  <c r="F11" i="78" l="1"/>
  <c r="J21" i="78"/>
  <c r="N11" i="78"/>
  <c r="R11" i="78"/>
  <c r="R12" i="78"/>
  <c r="R13" i="78"/>
  <c r="R14" i="78"/>
  <c r="R15" i="78"/>
  <c r="R16" i="78"/>
  <c r="R17" i="78"/>
  <c r="R18" i="78"/>
  <c r="R19" i="78"/>
  <c r="R20" i="78"/>
  <c r="R21" i="78"/>
  <c r="J12" i="78"/>
  <c r="J13" i="78"/>
  <c r="J14" i="78"/>
  <c r="J15" i="78"/>
  <c r="J16" i="78"/>
  <c r="J17" i="78"/>
  <c r="J18" i="78"/>
  <c r="J19" i="78"/>
  <c r="J20" i="78"/>
  <c r="J11" i="78"/>
  <c r="F12" i="78"/>
  <c r="F13" i="78"/>
  <c r="F14" i="78"/>
  <c r="F15" i="78"/>
  <c r="F16" i="78"/>
  <c r="F17" i="78"/>
  <c r="F18" i="78"/>
  <c r="F19" i="78"/>
  <c r="F20" i="78"/>
  <c r="F21" i="78"/>
  <c r="P23" i="1"/>
  <c r="Q23" i="1"/>
  <c r="R23" i="1"/>
  <c r="O11" i="59"/>
  <c r="O23" i="1"/>
  <c r="S11" i="78" l="1"/>
  <c r="X12" i="59"/>
  <c r="W12" i="59"/>
  <c r="W13" i="59"/>
  <c r="X13" i="59" s="1"/>
  <c r="W14" i="59"/>
  <c r="X14" i="59" s="1"/>
  <c r="W15" i="59"/>
  <c r="X15" i="59" s="1"/>
  <c r="W16" i="59"/>
  <c r="X16" i="59" s="1"/>
  <c r="W17" i="59"/>
  <c r="X17" i="59" s="1"/>
  <c r="W18" i="59"/>
  <c r="X18" i="59" s="1"/>
  <c r="W19" i="59"/>
  <c r="X19" i="59" s="1"/>
  <c r="W20" i="59"/>
  <c r="X20" i="59" s="1"/>
  <c r="W21" i="59"/>
  <c r="X21" i="59" s="1"/>
  <c r="U22" i="59"/>
  <c r="V22" i="59"/>
  <c r="W11" i="59"/>
  <c r="O12" i="59"/>
  <c r="P12" i="59"/>
  <c r="Q12" i="59"/>
  <c r="O13" i="59"/>
  <c r="P13" i="59"/>
  <c r="Q13" i="59"/>
  <c r="O14" i="59"/>
  <c r="P14" i="59"/>
  <c r="Q14" i="59"/>
  <c r="O15" i="59"/>
  <c r="P15" i="59"/>
  <c r="Q15" i="59"/>
  <c r="O16" i="59"/>
  <c r="P16" i="59"/>
  <c r="Q16" i="59"/>
  <c r="O17" i="59"/>
  <c r="P17" i="59"/>
  <c r="Q17" i="59"/>
  <c r="O18" i="59"/>
  <c r="P18" i="59"/>
  <c r="Q18" i="59"/>
  <c r="O19" i="59"/>
  <c r="P19" i="59"/>
  <c r="Q19" i="59"/>
  <c r="O20" i="59"/>
  <c r="P20" i="59"/>
  <c r="Q20" i="59"/>
  <c r="O21" i="59"/>
  <c r="P21" i="59"/>
  <c r="Q21" i="59"/>
  <c r="Q11" i="59"/>
  <c r="P11" i="59"/>
  <c r="R11" i="59" l="1"/>
  <c r="R20" i="59"/>
  <c r="R16" i="59"/>
  <c r="R12" i="59"/>
  <c r="R19" i="59"/>
  <c r="R15" i="59"/>
  <c r="R18" i="59"/>
  <c r="R14" i="59"/>
  <c r="R21" i="59"/>
  <c r="R17" i="59"/>
  <c r="R13" i="59"/>
  <c r="W22" i="59"/>
  <c r="Q22" i="59"/>
  <c r="V24" i="59" s="1"/>
  <c r="O22" i="59"/>
  <c r="P22" i="59"/>
  <c r="U24" i="59" s="1"/>
  <c r="T22" i="59"/>
  <c r="X11" i="59"/>
  <c r="X22" i="59" s="1"/>
  <c r="T24" i="59" l="1"/>
  <c r="R22" i="59"/>
  <c r="W24" i="59" s="1"/>
  <c r="J24" i="96"/>
  <c r="P24" i="96"/>
  <c r="T24" i="96" s="1"/>
  <c r="Q24" i="96"/>
  <c r="O24" i="96"/>
  <c r="S24" i="96" s="1"/>
  <c r="O25" i="96"/>
  <c r="P25" i="96"/>
  <c r="Q25" i="96"/>
  <c r="R25" i="96" s="1"/>
  <c r="P23" i="96"/>
  <c r="Q23" i="96"/>
  <c r="R23" i="96" s="1"/>
  <c r="O23" i="96"/>
  <c r="L43" i="96"/>
  <c r="K43" i="96"/>
  <c r="R24" i="96" l="1"/>
  <c r="L22" i="1" l="1"/>
  <c r="L12" i="1"/>
  <c r="G22" i="4" l="1"/>
  <c r="G12" i="4"/>
  <c r="I16" i="98"/>
  <c r="J16" i="98"/>
  <c r="K16" i="98"/>
  <c r="I17" i="98"/>
  <c r="J17" i="98"/>
  <c r="K17" i="98"/>
  <c r="I18" i="98"/>
  <c r="J18" i="98"/>
  <c r="K18" i="98"/>
  <c r="I19" i="98"/>
  <c r="J19" i="98"/>
  <c r="K19" i="98"/>
  <c r="I21" i="98"/>
  <c r="J21" i="98"/>
  <c r="K21" i="98"/>
  <c r="I22" i="98"/>
  <c r="J22" i="98"/>
  <c r="K22" i="98"/>
  <c r="I23" i="98"/>
  <c r="J23" i="98"/>
  <c r="K23" i="98"/>
  <c r="I25" i="98"/>
  <c r="J25" i="98"/>
  <c r="K25" i="98"/>
  <c r="G12" i="60" l="1"/>
  <c r="G13" i="60"/>
  <c r="G14" i="60"/>
  <c r="G15" i="60"/>
  <c r="G16" i="60"/>
  <c r="G17" i="60"/>
  <c r="G18" i="60"/>
  <c r="G19" i="60"/>
  <c r="G20" i="60"/>
  <c r="G21" i="60"/>
  <c r="D13" i="121" l="1"/>
  <c r="D12" i="121"/>
  <c r="T12" i="78" l="1"/>
  <c r="T13" i="78"/>
  <c r="T14" i="78"/>
  <c r="T15" i="78"/>
  <c r="T16" i="78"/>
  <c r="T17" i="78"/>
  <c r="T18" i="78"/>
  <c r="T19" i="78"/>
  <c r="T20" i="78"/>
  <c r="T21" i="78"/>
  <c r="T11" i="78"/>
  <c r="T22" i="78" s="1"/>
  <c r="R12" i="62"/>
  <c r="R14" i="62"/>
  <c r="R15" i="62"/>
  <c r="R16" i="62"/>
  <c r="R17" i="62"/>
  <c r="R19" i="62"/>
  <c r="R20" i="62"/>
  <c r="R21" i="62"/>
  <c r="C12" i="62" l="1"/>
  <c r="E12" i="154" l="1"/>
  <c r="D12" i="154"/>
  <c r="G25" i="14"/>
  <c r="G26" i="14" s="1"/>
  <c r="G16" i="14"/>
  <c r="D26" i="98" l="1"/>
  <c r="E26" i="98"/>
  <c r="F26" i="98"/>
  <c r="G26" i="98"/>
  <c r="H26" i="98"/>
  <c r="L26" i="98"/>
  <c r="M26" i="98"/>
  <c r="N26" i="98"/>
  <c r="O26" i="98"/>
  <c r="P26" i="98"/>
  <c r="Q26" i="98"/>
  <c r="D27" i="139"/>
  <c r="E27" i="139"/>
  <c r="F27" i="139"/>
  <c r="G27" i="139"/>
  <c r="H27" i="139"/>
  <c r="I27" i="139"/>
  <c r="J27" i="139"/>
  <c r="K27" i="139"/>
  <c r="L27" i="139"/>
  <c r="M27" i="139"/>
  <c r="J23" i="93" l="1"/>
  <c r="I23" i="93"/>
  <c r="H23" i="93"/>
  <c r="G23" i="93"/>
  <c r="F23" i="93"/>
  <c r="E23" i="93"/>
  <c r="D23" i="93"/>
  <c r="C23" i="93"/>
  <c r="K14" i="157" l="1"/>
  <c r="K16" i="157"/>
  <c r="K17" i="157"/>
  <c r="K19" i="157"/>
  <c r="K20" i="157"/>
  <c r="K21" i="157"/>
  <c r="K13" i="157"/>
  <c r="F18" i="157"/>
  <c r="K18" i="157" s="1"/>
  <c r="H22" i="157"/>
  <c r="I22" i="157"/>
  <c r="J22" i="157"/>
  <c r="C22" i="157"/>
  <c r="D22" i="157"/>
  <c r="E22" i="157"/>
  <c r="G22" i="157"/>
  <c r="F15" i="157"/>
  <c r="F22" i="157" s="1"/>
  <c r="N21" i="78"/>
  <c r="S21" i="78" s="1"/>
  <c r="N20" i="78"/>
  <c r="S20" i="78" s="1"/>
  <c r="N19" i="78"/>
  <c r="S19" i="78" s="1"/>
  <c r="N18" i="78"/>
  <c r="S18" i="78" s="1"/>
  <c r="N17" i="78"/>
  <c r="S17" i="78" s="1"/>
  <c r="N16" i="78"/>
  <c r="S16" i="78" s="1"/>
  <c r="N15" i="78"/>
  <c r="S15" i="78" s="1"/>
  <c r="N14" i="78"/>
  <c r="S14" i="78" s="1"/>
  <c r="N13" i="78"/>
  <c r="S13" i="78" s="1"/>
  <c r="N12" i="78"/>
  <c r="S12" i="78" s="1"/>
  <c r="K15" i="157" l="1"/>
  <c r="S22" i="78"/>
  <c r="K22" i="157"/>
  <c r="H18" i="62" l="1"/>
  <c r="G18" i="62"/>
  <c r="G13" i="62"/>
  <c r="D12" i="62" l="1"/>
  <c r="C13" i="62"/>
  <c r="D13" i="62"/>
  <c r="C14" i="62"/>
  <c r="D14" i="62"/>
  <c r="C15" i="62"/>
  <c r="D15" i="62"/>
  <c r="C16" i="62"/>
  <c r="D16" i="62"/>
  <c r="C17" i="62"/>
  <c r="D17" i="62"/>
  <c r="C18" i="62"/>
  <c r="D18" i="62"/>
  <c r="C19" i="62"/>
  <c r="D19" i="62"/>
  <c r="C20" i="62"/>
  <c r="D20" i="62"/>
  <c r="C21" i="62"/>
  <c r="D21" i="62"/>
  <c r="D11" i="62"/>
  <c r="C11" i="62"/>
  <c r="J12" i="62"/>
  <c r="J13" i="62"/>
  <c r="J14" i="62"/>
  <c r="J15" i="62"/>
  <c r="J16" i="62"/>
  <c r="J17" i="62"/>
  <c r="J18" i="62"/>
  <c r="J19" i="62"/>
  <c r="J20" i="62"/>
  <c r="J21" i="62"/>
  <c r="P22" i="62" l="1"/>
  <c r="R13" i="62"/>
  <c r="R18" i="62"/>
  <c r="O22" i="62"/>
  <c r="C10" i="155" l="1"/>
  <c r="C11" i="155"/>
  <c r="C12" i="155"/>
  <c r="C13" i="155"/>
  <c r="C14" i="155"/>
  <c r="C15" i="155"/>
  <c r="C16" i="155"/>
  <c r="C17" i="155"/>
  <c r="C18" i="155"/>
  <c r="C19" i="155"/>
  <c r="C9" i="155"/>
  <c r="C13" i="74"/>
  <c r="C14" i="74"/>
  <c r="C15" i="74"/>
  <c r="C16" i="74"/>
  <c r="C17" i="74"/>
  <c r="C18" i="74"/>
  <c r="C19" i="74"/>
  <c r="C20" i="74"/>
  <c r="C21" i="74"/>
  <c r="C22" i="74"/>
  <c r="C12" i="74"/>
  <c r="C13" i="5"/>
  <c r="C14" i="5"/>
  <c r="C15" i="5"/>
  <c r="C16" i="5"/>
  <c r="C17" i="5"/>
  <c r="C18" i="5"/>
  <c r="C19" i="5"/>
  <c r="C20" i="5"/>
  <c r="C21" i="5"/>
  <c r="C22" i="5"/>
  <c r="C12" i="5"/>
  <c r="Q12" i="47"/>
  <c r="H13" i="111" s="1"/>
  <c r="J13" i="111" s="1"/>
  <c r="Q13" i="47"/>
  <c r="H14" i="111" s="1"/>
  <c r="J14" i="111" s="1"/>
  <c r="Q14" i="47"/>
  <c r="Q15" i="47"/>
  <c r="Q16" i="47"/>
  <c r="H17" i="111" s="1"/>
  <c r="J17" i="111" s="1"/>
  <c r="Q17" i="47"/>
  <c r="H18" i="111" s="1"/>
  <c r="J18" i="111" s="1"/>
  <c r="Q18" i="47"/>
  <c r="Q19" i="47"/>
  <c r="Q20" i="47"/>
  <c r="Q21" i="47"/>
  <c r="H22" i="111" s="1"/>
  <c r="J22" i="111" s="1"/>
  <c r="Q11" i="47"/>
  <c r="H15" i="111"/>
  <c r="H16" i="111"/>
  <c r="J16" i="111" s="1"/>
  <c r="H19" i="111"/>
  <c r="J19" i="111" s="1"/>
  <c r="H20" i="111"/>
  <c r="J20" i="111" s="1"/>
  <c r="H21" i="111"/>
  <c r="J21" i="111" s="1"/>
  <c r="H12" i="111"/>
  <c r="J15" i="111"/>
  <c r="H23" i="111" l="1"/>
  <c r="J12" i="111" l="1"/>
  <c r="J23" i="111" s="1"/>
  <c r="R15" i="88" l="1"/>
  <c r="R16" i="88"/>
  <c r="R17" i="88"/>
  <c r="R18" i="88"/>
  <c r="R19" i="88"/>
  <c r="R20" i="88"/>
  <c r="R21" i="88"/>
  <c r="R22" i="88"/>
  <c r="R23" i="88"/>
  <c r="R24" i="88"/>
  <c r="Q15" i="88"/>
  <c r="Q16" i="88"/>
  <c r="Q17" i="88"/>
  <c r="Q18" i="88"/>
  <c r="Q19" i="88"/>
  <c r="Q20" i="88"/>
  <c r="Q21" i="88"/>
  <c r="Q22" i="88"/>
  <c r="Q23" i="88"/>
  <c r="Q24" i="88"/>
  <c r="Q14" i="88"/>
  <c r="C14" i="86" l="1"/>
  <c r="C15" i="86"/>
  <c r="C16" i="86"/>
  <c r="C17" i="86"/>
  <c r="C18" i="86"/>
  <c r="C19" i="86"/>
  <c r="C20" i="86"/>
  <c r="C21" i="86"/>
  <c r="C22" i="86"/>
  <c r="C23" i="86"/>
  <c r="C13" i="86"/>
  <c r="C25" i="7" l="1"/>
  <c r="L25" i="7" l="1"/>
  <c r="L21" i="60"/>
  <c r="D23" i="5" l="1"/>
  <c r="E23" i="5"/>
  <c r="F23" i="5"/>
  <c r="C23" i="5"/>
  <c r="D23" i="74"/>
  <c r="E23" i="74"/>
  <c r="F23" i="74"/>
  <c r="C23" i="74" l="1"/>
  <c r="C13" i="13" l="1"/>
  <c r="C14" i="13"/>
  <c r="C15" i="13"/>
  <c r="C16" i="13"/>
  <c r="C17" i="13"/>
  <c r="C18" i="13"/>
  <c r="C19" i="13"/>
  <c r="C20" i="13"/>
  <c r="C21" i="13"/>
  <c r="C22" i="13"/>
  <c r="C12" i="13"/>
  <c r="H23" i="13"/>
  <c r="H19" i="65" l="1"/>
  <c r="I19" i="65"/>
  <c r="U24" i="114"/>
  <c r="J19" i="65" l="1"/>
  <c r="F18" i="62"/>
  <c r="F19" i="62"/>
  <c r="F20" i="62"/>
  <c r="L17" i="59" l="1"/>
  <c r="D23" i="28" l="1"/>
  <c r="E23" i="28"/>
  <c r="F23" i="28"/>
  <c r="G23" i="28"/>
  <c r="H23" i="28"/>
  <c r="I23" i="28"/>
  <c r="J23" i="28"/>
  <c r="C23" i="28"/>
  <c r="D23" i="27"/>
  <c r="E23" i="27"/>
  <c r="F23" i="27"/>
  <c r="G23" i="27"/>
  <c r="H23" i="27"/>
  <c r="I23" i="27"/>
  <c r="J23" i="27"/>
  <c r="C23" i="27"/>
  <c r="G14" i="114" l="1"/>
  <c r="Q11" i="62" l="1"/>
  <c r="R11" i="62" s="1"/>
  <c r="R22" i="62" s="1"/>
  <c r="J13" i="16"/>
  <c r="J14" i="16"/>
  <c r="J15" i="16"/>
  <c r="J16" i="16"/>
  <c r="J17" i="16"/>
  <c r="J18" i="16"/>
  <c r="J19" i="16"/>
  <c r="J20" i="16"/>
  <c r="J21" i="16"/>
  <c r="J22" i="16"/>
  <c r="J12" i="16"/>
  <c r="I13" i="16"/>
  <c r="I14" i="16"/>
  <c r="I15" i="16"/>
  <c r="I16" i="16"/>
  <c r="I17" i="16"/>
  <c r="I18" i="16"/>
  <c r="I19" i="16"/>
  <c r="I20" i="16"/>
  <c r="I21" i="16"/>
  <c r="I22" i="16"/>
  <c r="I12" i="16"/>
  <c r="U24" i="96" l="1"/>
  <c r="T25" i="96"/>
  <c r="S25" i="96"/>
  <c r="N24" i="96"/>
  <c r="N25" i="96"/>
  <c r="J25" i="96"/>
  <c r="F24" i="96"/>
  <c r="F25" i="96"/>
  <c r="V24" i="96" l="1"/>
  <c r="E18" i="56"/>
  <c r="F12" i="152" l="1"/>
  <c r="F13" i="152"/>
  <c r="F14" i="152"/>
  <c r="F15" i="152"/>
  <c r="F16" i="152"/>
  <c r="F17" i="152"/>
  <c r="F18" i="152"/>
  <c r="F19" i="152"/>
  <c r="F20" i="152"/>
  <c r="F21" i="152"/>
  <c r="E12" i="152"/>
  <c r="E13" i="152"/>
  <c r="E14" i="152"/>
  <c r="E15" i="152"/>
  <c r="E16" i="152"/>
  <c r="E17" i="152"/>
  <c r="E18" i="152"/>
  <c r="E19" i="152"/>
  <c r="E20" i="152"/>
  <c r="E21" i="152"/>
  <c r="F11" i="152"/>
  <c r="E11" i="152"/>
  <c r="C26" i="98" l="1"/>
  <c r="R16" i="98"/>
  <c r="S16" i="98"/>
  <c r="T16" i="98"/>
  <c r="R17" i="98"/>
  <c r="S17" i="98"/>
  <c r="T17" i="98"/>
  <c r="R18" i="98"/>
  <c r="S18" i="98"/>
  <c r="T18" i="98"/>
  <c r="W18" i="98" s="1"/>
  <c r="S15" i="98"/>
  <c r="T15" i="98"/>
  <c r="V18" i="98"/>
  <c r="J15" i="98"/>
  <c r="K15" i="98"/>
  <c r="U16" i="98" l="1"/>
  <c r="U17" i="98"/>
  <c r="V17" i="98"/>
  <c r="K26" i="98"/>
  <c r="J26" i="98"/>
  <c r="V15" i="98"/>
  <c r="V16" i="98"/>
  <c r="W15" i="98"/>
  <c r="U18" i="98"/>
  <c r="W16" i="98"/>
  <c r="W17" i="98"/>
  <c r="G12" i="29"/>
  <c r="J12" i="29" s="1"/>
  <c r="G13" i="29"/>
  <c r="J13" i="29" s="1"/>
  <c r="G14" i="29"/>
  <c r="J14" i="29" s="1"/>
  <c r="G15" i="29"/>
  <c r="J15" i="29" s="1"/>
  <c r="G16" i="29"/>
  <c r="J16" i="29" s="1"/>
  <c r="G17" i="29"/>
  <c r="J17" i="29" s="1"/>
  <c r="G18" i="29"/>
  <c r="J18" i="29" s="1"/>
  <c r="G19" i="29"/>
  <c r="J19" i="29" s="1"/>
  <c r="G20" i="29"/>
  <c r="J20" i="29" s="1"/>
  <c r="G21" i="29"/>
  <c r="J21" i="29" s="1"/>
  <c r="G11" i="29"/>
  <c r="G12" i="144" l="1"/>
  <c r="G13" i="144"/>
  <c r="G14" i="144"/>
  <c r="G15" i="144"/>
  <c r="G16" i="144"/>
  <c r="G17" i="144"/>
  <c r="G18" i="144"/>
  <c r="G19" i="144"/>
  <c r="G20" i="144"/>
  <c r="G21" i="144"/>
  <c r="G11" i="144"/>
  <c r="T23" i="98" l="1"/>
  <c r="W23" i="98" s="1"/>
  <c r="S23" i="98"/>
  <c r="V23" i="98" s="1"/>
  <c r="R23" i="98"/>
  <c r="U23" i="98" s="1"/>
  <c r="T22" i="98"/>
  <c r="W22" i="98" s="1"/>
  <c r="S22" i="98"/>
  <c r="V22" i="98" s="1"/>
  <c r="R22" i="98"/>
  <c r="U22" i="98" s="1"/>
  <c r="T21" i="98"/>
  <c r="S21" i="98"/>
  <c r="R21" i="98"/>
  <c r="S19" i="98"/>
  <c r="T19" i="98"/>
  <c r="R19" i="98"/>
  <c r="U19" i="98" s="1"/>
  <c r="W21" i="98" l="1"/>
  <c r="U21" i="98"/>
  <c r="V21" i="98"/>
  <c r="V19" i="98"/>
  <c r="W19" i="98"/>
  <c r="G12" i="152"/>
  <c r="G13" i="152"/>
  <c r="G15" i="152"/>
  <c r="G16" i="152"/>
  <c r="G18" i="152"/>
  <c r="G19" i="152"/>
  <c r="G20" i="152"/>
  <c r="G21" i="152"/>
  <c r="G12" i="59"/>
  <c r="G13" i="59"/>
  <c r="G14" i="59"/>
  <c r="G15" i="59"/>
  <c r="G16" i="59"/>
  <c r="G17" i="59"/>
  <c r="M17" i="59" s="1"/>
  <c r="G18" i="59"/>
  <c r="G19" i="59"/>
  <c r="G20" i="59"/>
  <c r="G21" i="59"/>
  <c r="D13" i="56" l="1"/>
  <c r="F13" i="56"/>
  <c r="H13" i="56"/>
  <c r="J13" i="56"/>
  <c r="B13" i="56"/>
  <c r="L12" i="56"/>
  <c r="L11" i="56"/>
  <c r="L13" i="56" s="1"/>
  <c r="R25" i="98" l="1"/>
  <c r="U25" i="98" s="1"/>
  <c r="S25" i="98"/>
  <c r="S26" i="98" s="1"/>
  <c r="T25" i="98"/>
  <c r="T26" i="98" s="1"/>
  <c r="R15" i="98"/>
  <c r="R26" i="98" s="1"/>
  <c r="I15" i="98"/>
  <c r="I26" i="98" s="1"/>
  <c r="P22" i="78"/>
  <c r="O22" i="78"/>
  <c r="L22" i="78"/>
  <c r="K22" i="78"/>
  <c r="H22" i="78"/>
  <c r="G22" i="78"/>
  <c r="D22" i="78"/>
  <c r="V25" i="98" l="1"/>
  <c r="V26" i="98" s="1"/>
  <c r="W25" i="98"/>
  <c r="W26" i="98" s="1"/>
  <c r="U15" i="98"/>
  <c r="U26" i="98" s="1"/>
  <c r="N22" i="78"/>
  <c r="J22" i="78"/>
  <c r="R22" i="78"/>
  <c r="C22" i="78"/>
  <c r="F22" i="78" l="1"/>
  <c r="I13" i="65" l="1"/>
  <c r="I14" i="65"/>
  <c r="I15" i="65"/>
  <c r="I16" i="65"/>
  <c r="I17" i="65"/>
  <c r="I18" i="65"/>
  <c r="I20" i="65"/>
  <c r="I21" i="65"/>
  <c r="I11" i="65"/>
  <c r="H13" i="65"/>
  <c r="J13" i="65" s="1"/>
  <c r="H14" i="65"/>
  <c r="J14" i="65" s="1"/>
  <c r="H15" i="65"/>
  <c r="J15" i="65" s="1"/>
  <c r="H16" i="65"/>
  <c r="H17" i="65"/>
  <c r="J17" i="65" s="1"/>
  <c r="H18" i="65"/>
  <c r="J18" i="65" s="1"/>
  <c r="H20" i="65"/>
  <c r="J20" i="65" s="1"/>
  <c r="H21" i="65"/>
  <c r="H11" i="65"/>
  <c r="J11" i="65" s="1"/>
  <c r="E13" i="65"/>
  <c r="E14" i="65"/>
  <c r="E15" i="65"/>
  <c r="E16" i="65"/>
  <c r="E17" i="65"/>
  <c r="E18" i="65"/>
  <c r="E19" i="65"/>
  <c r="E20" i="65"/>
  <c r="E21" i="65"/>
  <c r="E11" i="65"/>
  <c r="D12" i="65"/>
  <c r="D13" i="65"/>
  <c r="D14" i="65"/>
  <c r="D15" i="65"/>
  <c r="D16" i="65"/>
  <c r="D17" i="65"/>
  <c r="D18" i="65"/>
  <c r="D19" i="65"/>
  <c r="D20" i="65"/>
  <c r="D21" i="65"/>
  <c r="D11" i="65"/>
  <c r="L21" i="59"/>
  <c r="M21" i="59" s="1"/>
  <c r="L20" i="59"/>
  <c r="M20" i="59" s="1"/>
  <c r="L19" i="59"/>
  <c r="M19" i="59" s="1"/>
  <c r="L18" i="59"/>
  <c r="M18" i="59" s="1"/>
  <c r="L16" i="59"/>
  <c r="M16" i="59" s="1"/>
  <c r="L15" i="59"/>
  <c r="M15" i="59" s="1"/>
  <c r="L14" i="59"/>
  <c r="M14" i="59" s="1"/>
  <c r="L13" i="59"/>
  <c r="M13" i="59" s="1"/>
  <c r="L12" i="59"/>
  <c r="M12" i="59" s="1"/>
  <c r="L11" i="59"/>
  <c r="G11" i="59"/>
  <c r="M11" i="59" s="1"/>
  <c r="L21" i="58"/>
  <c r="L20" i="58"/>
  <c r="G21" i="111" s="1"/>
  <c r="L19" i="58"/>
  <c r="G20" i="111" s="1"/>
  <c r="L18" i="58"/>
  <c r="G19" i="111" s="1"/>
  <c r="L17" i="58"/>
  <c r="G18" i="111" s="1"/>
  <c r="L16" i="58"/>
  <c r="L15" i="58"/>
  <c r="G16" i="111" s="1"/>
  <c r="L14" i="58"/>
  <c r="L13" i="58"/>
  <c r="G14" i="111" s="1"/>
  <c r="L12" i="58"/>
  <c r="G13" i="111" s="1"/>
  <c r="L11" i="58"/>
  <c r="G12" i="58"/>
  <c r="G13" i="58"/>
  <c r="G14" i="58"/>
  <c r="G15" i="58"/>
  <c r="G16" i="58"/>
  <c r="G17" i="58"/>
  <c r="G18" i="58"/>
  <c r="G19" i="58"/>
  <c r="G20" i="58"/>
  <c r="G21" i="58"/>
  <c r="G11" i="58"/>
  <c r="C22" i="66"/>
  <c r="D22" i="66" s="1"/>
  <c r="L21" i="1"/>
  <c r="L20" i="1"/>
  <c r="G20" i="4" s="1"/>
  <c r="L19" i="1"/>
  <c r="G19" i="4" s="1"/>
  <c r="L18" i="1"/>
  <c r="G18" i="4" s="1"/>
  <c r="L17" i="1"/>
  <c r="G17" i="4" s="1"/>
  <c r="L16" i="1"/>
  <c r="G16" i="4" s="1"/>
  <c r="L15" i="1"/>
  <c r="G15" i="4" s="1"/>
  <c r="L14" i="1"/>
  <c r="L13" i="1"/>
  <c r="C12" i="66"/>
  <c r="G13" i="1"/>
  <c r="G14" i="1"/>
  <c r="G15" i="1"/>
  <c r="G16" i="1"/>
  <c r="M16" i="1" s="1"/>
  <c r="G17" i="1"/>
  <c r="G18" i="1"/>
  <c r="M18" i="1" s="1"/>
  <c r="G19" i="1"/>
  <c r="G20" i="1"/>
  <c r="M20" i="1" s="1"/>
  <c r="G21" i="1"/>
  <c r="G22" i="1"/>
  <c r="M22" i="1" s="1"/>
  <c r="F22" i="144"/>
  <c r="J13" i="144"/>
  <c r="J14" i="144"/>
  <c r="I14" i="144" s="1"/>
  <c r="T14" i="144" s="1"/>
  <c r="J15" i="144"/>
  <c r="J16" i="144"/>
  <c r="I16" i="144" s="1"/>
  <c r="T16" i="144" s="1"/>
  <c r="J17" i="144"/>
  <c r="I17" i="144" s="1"/>
  <c r="T17" i="144" s="1"/>
  <c r="J18" i="144"/>
  <c r="I18" i="144" s="1"/>
  <c r="T18" i="144" s="1"/>
  <c r="J19" i="144"/>
  <c r="J20" i="144"/>
  <c r="I20" i="144" s="1"/>
  <c r="T20" i="144" s="1"/>
  <c r="J21" i="144"/>
  <c r="I21" i="144" s="1"/>
  <c r="T21" i="144" s="1"/>
  <c r="J11" i="144"/>
  <c r="I11" i="144" s="1"/>
  <c r="I19" i="144"/>
  <c r="T19" i="144" s="1"/>
  <c r="I15" i="144"/>
  <c r="T15" i="144" s="1"/>
  <c r="I13" i="144"/>
  <c r="T13" i="144" s="1"/>
  <c r="I12" i="29"/>
  <c r="T12" i="29" s="1"/>
  <c r="I13" i="29"/>
  <c r="T13" i="29" s="1"/>
  <c r="I14" i="29"/>
  <c r="T14" i="29" s="1"/>
  <c r="I15" i="29"/>
  <c r="T15" i="29" s="1"/>
  <c r="I16" i="29"/>
  <c r="T16" i="29" s="1"/>
  <c r="I17" i="29"/>
  <c r="T17" i="29" s="1"/>
  <c r="I18" i="29"/>
  <c r="T18" i="29" s="1"/>
  <c r="I19" i="29"/>
  <c r="T19" i="29" s="1"/>
  <c r="I20" i="29"/>
  <c r="T20" i="29" s="1"/>
  <c r="I21" i="29"/>
  <c r="T21" i="29" s="1"/>
  <c r="J11" i="29"/>
  <c r="D22" i="29"/>
  <c r="E22" i="29"/>
  <c r="F22" i="29"/>
  <c r="G22" i="29"/>
  <c r="C22" i="29"/>
  <c r="D23" i="101"/>
  <c r="E23" i="101"/>
  <c r="F23" i="101"/>
  <c r="G23" i="101"/>
  <c r="H23" i="101"/>
  <c r="I23" i="101"/>
  <c r="J23" i="101"/>
  <c r="K23" i="101"/>
  <c r="L23" i="101"/>
  <c r="M23" i="101"/>
  <c r="J12" i="84"/>
  <c r="J13" i="84"/>
  <c r="J14" i="84"/>
  <c r="J15" i="84"/>
  <c r="J16" i="84"/>
  <c r="J17" i="84"/>
  <c r="J18" i="84"/>
  <c r="J19" i="84"/>
  <c r="J20" i="84"/>
  <c r="J21" i="84"/>
  <c r="J11" i="84"/>
  <c r="D22" i="84"/>
  <c r="E22" i="84"/>
  <c r="F22" i="84"/>
  <c r="G22" i="84"/>
  <c r="H22" i="84"/>
  <c r="I22" i="84"/>
  <c r="C22" i="84"/>
  <c r="E13" i="66"/>
  <c r="F13" i="66" s="1"/>
  <c r="C13" i="66"/>
  <c r="D13" i="66" s="1"/>
  <c r="C15" i="66"/>
  <c r="D15" i="66" s="1"/>
  <c r="C17" i="66"/>
  <c r="D17" i="66" s="1"/>
  <c r="D20" i="124"/>
  <c r="E20" i="124"/>
  <c r="F20" i="124"/>
  <c r="G20" i="124"/>
  <c r="H20" i="124"/>
  <c r="I20" i="124"/>
  <c r="N20" i="124"/>
  <c r="D21" i="103"/>
  <c r="E21" i="103"/>
  <c r="F21" i="103"/>
  <c r="G21" i="103"/>
  <c r="H21" i="103"/>
  <c r="D20" i="142"/>
  <c r="E20" i="142"/>
  <c r="F20" i="142"/>
  <c r="G20" i="142"/>
  <c r="H20" i="142"/>
  <c r="K19" i="65" l="1"/>
  <c r="F19" i="65"/>
  <c r="F15" i="65"/>
  <c r="K15" i="65"/>
  <c r="G22" i="111"/>
  <c r="F11" i="65"/>
  <c r="K11" i="65"/>
  <c r="F18" i="65"/>
  <c r="K18" i="65"/>
  <c r="F14" i="65"/>
  <c r="K14" i="65"/>
  <c r="E17" i="66"/>
  <c r="F17" i="66" s="1"/>
  <c r="G17" i="111"/>
  <c r="E22" i="66"/>
  <c r="F22" i="66" s="1"/>
  <c r="L23" i="1"/>
  <c r="G13" i="4"/>
  <c r="C21" i="66"/>
  <c r="D21" i="66" s="1"/>
  <c r="G21" i="4"/>
  <c r="E15" i="66"/>
  <c r="F15" i="66" s="1"/>
  <c r="G15" i="111"/>
  <c r="F21" i="65"/>
  <c r="K21" i="65"/>
  <c r="K17" i="65"/>
  <c r="F17" i="65"/>
  <c r="F13" i="65"/>
  <c r="K13" i="65"/>
  <c r="E21" i="66"/>
  <c r="F21" i="66" s="1"/>
  <c r="C14" i="66"/>
  <c r="D14" i="66" s="1"/>
  <c r="G14" i="4"/>
  <c r="G12" i="111"/>
  <c r="G9" i="100"/>
  <c r="C12" i="101" s="1"/>
  <c r="K20" i="65"/>
  <c r="F20" i="65"/>
  <c r="K16" i="65"/>
  <c r="F16" i="65"/>
  <c r="K12" i="65"/>
  <c r="F12" i="65"/>
  <c r="J21" i="65"/>
  <c r="J16" i="65"/>
  <c r="J22" i="65" s="1"/>
  <c r="I22" i="65"/>
  <c r="D22" i="65"/>
  <c r="E22" i="65"/>
  <c r="G17" i="100"/>
  <c r="C20" i="101" s="1"/>
  <c r="M19" i="1"/>
  <c r="M17" i="1"/>
  <c r="M15" i="1"/>
  <c r="M14" i="1"/>
  <c r="M13" i="1"/>
  <c r="G13" i="100"/>
  <c r="M21" i="1"/>
  <c r="G16" i="100"/>
  <c r="E19" i="66"/>
  <c r="F19" i="66" s="1"/>
  <c r="C19" i="66"/>
  <c r="D19" i="66" s="1"/>
  <c r="E18" i="66"/>
  <c r="F18" i="66" s="1"/>
  <c r="G15" i="100"/>
  <c r="G14" i="100"/>
  <c r="G12" i="100"/>
  <c r="G10" i="100"/>
  <c r="E16" i="66"/>
  <c r="F16" i="66" s="1"/>
  <c r="E20" i="66"/>
  <c r="F20" i="66" s="1"/>
  <c r="E12" i="66"/>
  <c r="F12" i="66" s="1"/>
  <c r="I11" i="29"/>
  <c r="I22" i="29" s="1"/>
  <c r="J22" i="29"/>
  <c r="E14" i="66"/>
  <c r="F14" i="66" s="1"/>
  <c r="G18" i="100"/>
  <c r="C20" i="66"/>
  <c r="D20" i="66" s="1"/>
  <c r="C16" i="66"/>
  <c r="D16" i="66" s="1"/>
  <c r="C18" i="66"/>
  <c r="D18" i="66" s="1"/>
  <c r="G19" i="100"/>
  <c r="G11" i="100"/>
  <c r="D12" i="66"/>
  <c r="T11" i="144"/>
  <c r="J22" i="84"/>
  <c r="C20" i="124"/>
  <c r="G23" i="111" l="1"/>
  <c r="C16" i="139"/>
  <c r="C19" i="139"/>
  <c r="C15" i="101"/>
  <c r="C20" i="139"/>
  <c r="C16" i="101"/>
  <c r="C17" i="139"/>
  <c r="C13" i="101"/>
  <c r="C18" i="139"/>
  <c r="C14" i="101"/>
  <c r="C22" i="139"/>
  <c r="C18" i="101"/>
  <c r="C23" i="139"/>
  <c r="C19" i="101"/>
  <c r="C25" i="139"/>
  <c r="C21" i="101"/>
  <c r="C26" i="139"/>
  <c r="C22" i="101"/>
  <c r="C21" i="139"/>
  <c r="C17" i="101"/>
  <c r="K22" i="65"/>
  <c r="C18" i="103"/>
  <c r="C24" i="139"/>
  <c r="C27" i="139" s="1"/>
  <c r="F23" i="66"/>
  <c r="E23" i="66"/>
  <c r="T11" i="29"/>
  <c r="T22" i="29" s="1"/>
  <c r="C23" i="66"/>
  <c r="D23" i="66"/>
  <c r="C23" i="101" l="1"/>
  <c r="I13" i="13"/>
  <c r="I14" i="13"/>
  <c r="I15" i="13"/>
  <c r="I16" i="13"/>
  <c r="I17" i="13"/>
  <c r="I18" i="13"/>
  <c r="I19" i="13"/>
  <c r="I20" i="13"/>
  <c r="I21" i="13"/>
  <c r="I22" i="13"/>
  <c r="I12" i="13"/>
  <c r="D25" i="88"/>
  <c r="C25" i="88" l="1"/>
  <c r="F23" i="13"/>
  <c r="P23" i="114"/>
  <c r="P22" i="114"/>
  <c r="P21" i="114"/>
  <c r="P20" i="114"/>
  <c r="P19" i="114"/>
  <c r="P18" i="114"/>
  <c r="P17" i="114"/>
  <c r="P16" i="114"/>
  <c r="P15" i="114"/>
  <c r="P14" i="114"/>
  <c r="P13" i="114"/>
  <c r="M23" i="114"/>
  <c r="M22" i="114"/>
  <c r="M21" i="114"/>
  <c r="M20" i="114"/>
  <c r="M19" i="114"/>
  <c r="M18" i="114"/>
  <c r="M17" i="114"/>
  <c r="M16" i="114"/>
  <c r="M15" i="114"/>
  <c r="M14" i="114"/>
  <c r="M13" i="114"/>
  <c r="M24" i="114" s="1"/>
  <c r="J23" i="114"/>
  <c r="J22" i="114"/>
  <c r="J21" i="114"/>
  <c r="J20" i="114"/>
  <c r="J19" i="114"/>
  <c r="J18" i="114"/>
  <c r="J17" i="114"/>
  <c r="J16" i="114"/>
  <c r="J15" i="114"/>
  <c r="J14" i="114"/>
  <c r="J13" i="114"/>
  <c r="G15" i="114"/>
  <c r="G16" i="114"/>
  <c r="G17" i="114"/>
  <c r="G18" i="114"/>
  <c r="G19" i="114"/>
  <c r="G20" i="114"/>
  <c r="G21" i="114"/>
  <c r="G22" i="114"/>
  <c r="G23" i="114"/>
  <c r="G13" i="114"/>
  <c r="D24" i="114"/>
  <c r="H24" i="114"/>
  <c r="I24" i="114"/>
  <c r="K24" i="114"/>
  <c r="L24" i="114"/>
  <c r="N24" i="114"/>
  <c r="O24" i="114"/>
  <c r="V24" i="114"/>
  <c r="C24" i="114"/>
  <c r="P24" i="88"/>
  <c r="P23" i="88"/>
  <c r="P22" i="88"/>
  <c r="P21" i="88"/>
  <c r="P20" i="88"/>
  <c r="P19" i="88"/>
  <c r="P18" i="88"/>
  <c r="P17" i="88"/>
  <c r="P16" i="88"/>
  <c r="P15" i="88"/>
  <c r="P14" i="88"/>
  <c r="M24" i="88"/>
  <c r="M23" i="88"/>
  <c r="M22" i="88"/>
  <c r="M21" i="88"/>
  <c r="M20" i="88"/>
  <c r="M19" i="88"/>
  <c r="M18" i="88"/>
  <c r="M17" i="88"/>
  <c r="M16" i="88"/>
  <c r="M15" i="88"/>
  <c r="M14" i="88"/>
  <c r="G24" i="88"/>
  <c r="G23" i="88"/>
  <c r="G22" i="88"/>
  <c r="G21" i="88"/>
  <c r="G20" i="88"/>
  <c r="G19" i="88"/>
  <c r="G18" i="88"/>
  <c r="G17" i="88"/>
  <c r="G16" i="88"/>
  <c r="G15" i="88"/>
  <c r="G14" i="88"/>
  <c r="J15" i="88"/>
  <c r="J16" i="88"/>
  <c r="J17" i="88"/>
  <c r="S17" i="88" s="1"/>
  <c r="J18" i="88"/>
  <c r="S18" i="88" s="1"/>
  <c r="J19" i="88"/>
  <c r="J20" i="88"/>
  <c r="J21" i="88"/>
  <c r="S21" i="88" s="1"/>
  <c r="J22" i="88"/>
  <c r="S22" i="88" s="1"/>
  <c r="J23" i="88"/>
  <c r="J24" i="88"/>
  <c r="J14" i="88"/>
  <c r="S24" i="88" l="1"/>
  <c r="S16" i="88"/>
  <c r="S20" i="88"/>
  <c r="S23" i="88"/>
  <c r="S19" i="88"/>
  <c r="S15" i="88"/>
  <c r="J24" i="114"/>
  <c r="P24" i="114"/>
  <c r="G24" i="114"/>
  <c r="N24" i="7"/>
  <c r="N23" i="7"/>
  <c r="N22" i="7"/>
  <c r="N21" i="7"/>
  <c r="N20" i="7"/>
  <c r="N19" i="7"/>
  <c r="N18" i="7"/>
  <c r="N17" i="7"/>
  <c r="N16" i="7"/>
  <c r="N15" i="7"/>
  <c r="N14" i="7"/>
  <c r="K24" i="7"/>
  <c r="K23" i="7"/>
  <c r="K22" i="7"/>
  <c r="K21" i="7"/>
  <c r="K20" i="7"/>
  <c r="K19" i="7"/>
  <c r="K18" i="7"/>
  <c r="K17" i="7"/>
  <c r="K16" i="7"/>
  <c r="K15" i="7"/>
  <c r="K14" i="7"/>
  <c r="H24" i="7"/>
  <c r="H23" i="7"/>
  <c r="H22" i="7"/>
  <c r="H21" i="7"/>
  <c r="H20" i="7"/>
  <c r="H19" i="7"/>
  <c r="H18" i="7"/>
  <c r="H17" i="7"/>
  <c r="H16" i="7"/>
  <c r="H15" i="7"/>
  <c r="H14" i="7"/>
  <c r="N23" i="75"/>
  <c r="N22" i="75"/>
  <c r="N21" i="75"/>
  <c r="N20" i="75"/>
  <c r="N19" i="75"/>
  <c r="N18" i="75"/>
  <c r="N17" i="75"/>
  <c r="N16" i="75"/>
  <c r="N15" i="75"/>
  <c r="N14" i="75"/>
  <c r="N13" i="75"/>
  <c r="K23" i="75"/>
  <c r="K22" i="75"/>
  <c r="K21" i="75"/>
  <c r="K20" i="75"/>
  <c r="K19" i="75"/>
  <c r="K18" i="75"/>
  <c r="K17" i="75"/>
  <c r="K16" i="75"/>
  <c r="K15" i="75"/>
  <c r="K14" i="75"/>
  <c r="K13" i="75"/>
  <c r="H23" i="75"/>
  <c r="H22" i="75"/>
  <c r="H21" i="75"/>
  <c r="H20" i="75"/>
  <c r="H19" i="75"/>
  <c r="H18" i="75"/>
  <c r="H17" i="75"/>
  <c r="H16" i="75"/>
  <c r="H15" i="75"/>
  <c r="H14" i="75"/>
  <c r="H13" i="75"/>
  <c r="E14" i="75"/>
  <c r="E15" i="75"/>
  <c r="E16" i="75"/>
  <c r="E17" i="75"/>
  <c r="E18" i="75"/>
  <c r="E19" i="75"/>
  <c r="E20" i="75"/>
  <c r="E21" i="75"/>
  <c r="E22" i="75"/>
  <c r="E23" i="75"/>
  <c r="E13" i="75"/>
  <c r="E15" i="7"/>
  <c r="E16" i="7"/>
  <c r="E17" i="7"/>
  <c r="E18" i="7"/>
  <c r="E19" i="7"/>
  <c r="E20" i="7"/>
  <c r="E21" i="7"/>
  <c r="E22" i="7"/>
  <c r="E23" i="7"/>
  <c r="E24" i="7"/>
  <c r="E14" i="7"/>
  <c r="K14" i="86"/>
  <c r="K15" i="86"/>
  <c r="K16" i="86"/>
  <c r="K17" i="86"/>
  <c r="K18" i="86"/>
  <c r="K19" i="86"/>
  <c r="K20" i="86"/>
  <c r="K21" i="86"/>
  <c r="K22" i="86"/>
  <c r="K23" i="86"/>
  <c r="K13" i="86"/>
  <c r="J14" i="86"/>
  <c r="J15" i="86"/>
  <c r="J16" i="86"/>
  <c r="J17" i="86"/>
  <c r="J18" i="86"/>
  <c r="J19" i="86"/>
  <c r="J20" i="86"/>
  <c r="J21" i="86"/>
  <c r="J22" i="86"/>
  <c r="J23" i="86"/>
  <c r="J13" i="86"/>
  <c r="F24" i="86"/>
  <c r="G24" i="86"/>
  <c r="H24" i="86"/>
  <c r="I24" i="86"/>
  <c r="L24" i="86"/>
  <c r="M24" i="86"/>
  <c r="K24" i="86" l="1"/>
  <c r="J24" i="86"/>
  <c r="D24" i="86" l="1"/>
  <c r="E24" i="86"/>
  <c r="C24" i="86"/>
  <c r="L21" i="47"/>
  <c r="L20" i="47"/>
  <c r="L19" i="47"/>
  <c r="L18" i="47"/>
  <c r="L17" i="47"/>
  <c r="L16" i="47"/>
  <c r="L15" i="47"/>
  <c r="L14" i="47"/>
  <c r="L13" i="47"/>
  <c r="L12" i="47"/>
  <c r="L11" i="47"/>
  <c r="G12" i="47"/>
  <c r="G13" i="47"/>
  <c r="G13" i="65" s="1"/>
  <c r="G14" i="47"/>
  <c r="G14" i="65" s="1"/>
  <c r="G15" i="47"/>
  <c r="G16" i="47"/>
  <c r="G16" i="65" s="1"/>
  <c r="G17" i="47"/>
  <c r="G17" i="65" s="1"/>
  <c r="G18" i="47"/>
  <c r="G18" i="65" s="1"/>
  <c r="G19" i="47"/>
  <c r="G19" i="65" s="1"/>
  <c r="G20" i="47"/>
  <c r="G20" i="65" s="1"/>
  <c r="G21" i="47"/>
  <c r="G21" i="65" s="1"/>
  <c r="G11" i="47"/>
  <c r="G11" i="65" s="1"/>
  <c r="P22" i="47"/>
  <c r="O22" i="47"/>
  <c r="N22" i="47"/>
  <c r="M22" i="47"/>
  <c r="K22" i="47"/>
  <c r="J22" i="47"/>
  <c r="I22" i="47"/>
  <c r="H22" i="47"/>
  <c r="F22" i="47"/>
  <c r="E22" i="47"/>
  <c r="D22" i="47"/>
  <c r="C22" i="47"/>
  <c r="Q21" i="60"/>
  <c r="H22" i="4" s="1"/>
  <c r="Q20" i="60"/>
  <c r="H21" i="4" s="1"/>
  <c r="Q19" i="60"/>
  <c r="Q18" i="60"/>
  <c r="H19" i="4" s="1"/>
  <c r="Q17" i="60"/>
  <c r="H18" i="4" s="1"/>
  <c r="Q16" i="60"/>
  <c r="H17" i="4" s="1"/>
  <c r="Q15" i="60"/>
  <c r="Q14" i="60"/>
  <c r="H15" i="4" s="1"/>
  <c r="Q13" i="60"/>
  <c r="H14" i="4" s="1"/>
  <c r="Q12" i="60"/>
  <c r="H13" i="4" s="1"/>
  <c r="Q11" i="60"/>
  <c r="H12" i="4" s="1"/>
  <c r="L20" i="60"/>
  <c r="L19" i="60"/>
  <c r="L18" i="60"/>
  <c r="L17" i="60"/>
  <c r="L16" i="60"/>
  <c r="L15" i="60"/>
  <c r="L14" i="60"/>
  <c r="L13" i="60"/>
  <c r="L12" i="60"/>
  <c r="L11" i="60"/>
  <c r="C12" i="65"/>
  <c r="C13" i="65"/>
  <c r="C14" i="65"/>
  <c r="C15" i="65"/>
  <c r="C16" i="65"/>
  <c r="C17" i="65"/>
  <c r="C18" i="65"/>
  <c r="C19" i="65"/>
  <c r="C20" i="65"/>
  <c r="C21" i="65"/>
  <c r="G11" i="60"/>
  <c r="G22" i="60" s="1"/>
  <c r="D22" i="60"/>
  <c r="E22" i="60"/>
  <c r="F22" i="60"/>
  <c r="H22" i="60"/>
  <c r="I22" i="60"/>
  <c r="J22" i="60"/>
  <c r="K22" i="60"/>
  <c r="M22" i="60"/>
  <c r="N22" i="60"/>
  <c r="O22" i="60"/>
  <c r="P22" i="60"/>
  <c r="C22" i="60"/>
  <c r="F13" i="111"/>
  <c r="F14" i="111"/>
  <c r="F15" i="111"/>
  <c r="F16" i="111"/>
  <c r="F17" i="111"/>
  <c r="F18" i="111"/>
  <c r="F19" i="111"/>
  <c r="F20" i="111"/>
  <c r="F21" i="111"/>
  <c r="F22" i="111"/>
  <c r="F12" i="111"/>
  <c r="G15" i="65" l="1"/>
  <c r="G22" i="47"/>
  <c r="C11" i="65"/>
  <c r="F23" i="111"/>
  <c r="H20" i="4"/>
  <c r="H16" i="4"/>
  <c r="L22" i="47"/>
  <c r="Q22" i="47"/>
  <c r="L22" i="60"/>
  <c r="Q22" i="60"/>
  <c r="D23" i="4" l="1"/>
  <c r="H23" i="4"/>
  <c r="I23" i="4"/>
  <c r="C23" i="4"/>
  <c r="G12" i="1"/>
  <c r="G23" i="1" s="1"/>
  <c r="O24" i="1" s="1"/>
  <c r="F13" i="4"/>
  <c r="F14" i="4"/>
  <c r="F15" i="4"/>
  <c r="F16" i="4"/>
  <c r="F17" i="4"/>
  <c r="F18" i="4"/>
  <c r="F19" i="4"/>
  <c r="F20" i="4"/>
  <c r="F21" i="4"/>
  <c r="F22" i="4"/>
  <c r="F12" i="4"/>
  <c r="F23" i="4" s="1"/>
  <c r="G23" i="4" l="1"/>
  <c r="F25" i="88"/>
  <c r="G25" i="88"/>
  <c r="H25" i="88"/>
  <c r="I25" i="88"/>
  <c r="J25" i="88"/>
  <c r="K25" i="88"/>
  <c r="L25" i="88"/>
  <c r="M25" i="88"/>
  <c r="N25" i="88"/>
  <c r="O25" i="88"/>
  <c r="P25" i="88"/>
  <c r="U25" i="88"/>
  <c r="V25" i="88"/>
  <c r="E25" i="88"/>
  <c r="J20" i="4" l="1"/>
  <c r="C24" i="138"/>
  <c r="D24" i="138"/>
  <c r="E24" i="138"/>
  <c r="J18" i="4"/>
  <c r="M20" i="124"/>
  <c r="L20" i="124"/>
  <c r="K20" i="124"/>
  <c r="J20" i="124"/>
  <c r="J12" i="4"/>
  <c r="J13" i="4"/>
  <c r="J14" i="4"/>
  <c r="J15" i="4"/>
  <c r="J16" i="4"/>
  <c r="J17" i="4"/>
  <c r="D20" i="155" l="1"/>
  <c r="E20" i="155"/>
  <c r="C20" i="155"/>
  <c r="C22" i="65"/>
  <c r="G22" i="65"/>
  <c r="H22" i="65"/>
  <c r="F22" i="65"/>
  <c r="D22" i="152"/>
  <c r="C22" i="152"/>
  <c r="E22" i="144"/>
  <c r="D22" i="144"/>
  <c r="C22" i="144"/>
  <c r="O23" i="153"/>
  <c r="K23" i="153"/>
  <c r="G23" i="153"/>
  <c r="C23" i="153"/>
  <c r="S22" i="153"/>
  <c r="Q22" i="153"/>
  <c r="P22" i="153"/>
  <c r="M22" i="153"/>
  <c r="L22" i="153"/>
  <c r="I22" i="153"/>
  <c r="H22" i="153"/>
  <c r="E22" i="153"/>
  <c r="D22" i="153"/>
  <c r="S21" i="153"/>
  <c r="Q21" i="153"/>
  <c r="P21" i="153"/>
  <c r="M21" i="153"/>
  <c r="L21" i="153"/>
  <c r="I21" i="153"/>
  <c r="H21" i="153"/>
  <c r="E21" i="153"/>
  <c r="D21" i="153"/>
  <c r="S20" i="153"/>
  <c r="Q20" i="153"/>
  <c r="P20" i="153"/>
  <c r="M20" i="153"/>
  <c r="L20" i="153"/>
  <c r="I20" i="153"/>
  <c r="H20" i="153"/>
  <c r="E20" i="153"/>
  <c r="D20" i="153"/>
  <c r="S19" i="153"/>
  <c r="Q19" i="153"/>
  <c r="P19" i="153"/>
  <c r="M19" i="153"/>
  <c r="L19" i="153"/>
  <c r="I19" i="153"/>
  <c r="H19" i="153"/>
  <c r="E19" i="153"/>
  <c r="D19" i="153"/>
  <c r="S18" i="153"/>
  <c r="Q18" i="153"/>
  <c r="P18" i="153"/>
  <c r="M18" i="153"/>
  <c r="L18" i="153"/>
  <c r="I18" i="153"/>
  <c r="H18" i="153"/>
  <c r="E18" i="153"/>
  <c r="D18" i="153"/>
  <c r="S17" i="153"/>
  <c r="Q17" i="153"/>
  <c r="P17" i="153"/>
  <c r="R17" i="153" s="1"/>
  <c r="M17" i="153"/>
  <c r="L17" i="153"/>
  <c r="I17" i="153"/>
  <c r="H17" i="153"/>
  <c r="E17" i="153"/>
  <c r="D17" i="153"/>
  <c r="S16" i="153"/>
  <c r="Q16" i="153"/>
  <c r="P16" i="153"/>
  <c r="M16" i="153"/>
  <c r="L16" i="153"/>
  <c r="I16" i="153"/>
  <c r="H16" i="153"/>
  <c r="E16" i="153"/>
  <c r="D16" i="153"/>
  <c r="S15" i="153"/>
  <c r="Q15" i="153"/>
  <c r="P15" i="153"/>
  <c r="M15" i="153"/>
  <c r="L15" i="153"/>
  <c r="I15" i="153"/>
  <c r="H15" i="153"/>
  <c r="E15" i="153"/>
  <c r="D15" i="153"/>
  <c r="S14" i="153"/>
  <c r="Q14" i="153"/>
  <c r="P14" i="153"/>
  <c r="M14" i="153"/>
  <c r="L14" i="153"/>
  <c r="I14" i="153"/>
  <c r="H14" i="153"/>
  <c r="E14" i="153"/>
  <c r="D14" i="153"/>
  <c r="S13" i="153"/>
  <c r="Q13" i="153"/>
  <c r="P13" i="153"/>
  <c r="M13" i="153"/>
  <c r="L13" i="153"/>
  <c r="I13" i="153"/>
  <c r="H13" i="153"/>
  <c r="E13" i="153"/>
  <c r="D13" i="153"/>
  <c r="S12" i="153"/>
  <c r="Q12" i="153"/>
  <c r="P12" i="153"/>
  <c r="M12" i="153"/>
  <c r="L12" i="153"/>
  <c r="I12" i="153"/>
  <c r="H12" i="153"/>
  <c r="E12" i="153"/>
  <c r="D12" i="153"/>
  <c r="C23" i="154"/>
  <c r="G23" i="154"/>
  <c r="K23" i="154"/>
  <c r="O23" i="154"/>
  <c r="S13" i="154"/>
  <c r="S14" i="154"/>
  <c r="S15" i="154"/>
  <c r="S16" i="154"/>
  <c r="S17" i="154"/>
  <c r="S18" i="154"/>
  <c r="S19" i="154"/>
  <c r="S20" i="154"/>
  <c r="S21" i="154"/>
  <c r="S22" i="154"/>
  <c r="S12" i="154"/>
  <c r="P13" i="154"/>
  <c r="Q13" i="154"/>
  <c r="P14" i="154"/>
  <c r="Q14" i="154"/>
  <c r="P15" i="154"/>
  <c r="Q15" i="154"/>
  <c r="P16" i="154"/>
  <c r="Q16" i="154"/>
  <c r="P17" i="154"/>
  <c r="Q17" i="154"/>
  <c r="P18" i="154"/>
  <c r="Q18" i="154"/>
  <c r="P19" i="154"/>
  <c r="Q19" i="154"/>
  <c r="P20" i="154"/>
  <c r="Q20" i="154"/>
  <c r="P21" i="154"/>
  <c r="Q21" i="154"/>
  <c r="P22" i="154"/>
  <c r="Q22" i="154"/>
  <c r="Q12" i="154"/>
  <c r="P12" i="154"/>
  <c r="L13" i="154"/>
  <c r="M13" i="154"/>
  <c r="L14" i="154"/>
  <c r="M14" i="154"/>
  <c r="L15" i="154"/>
  <c r="M15" i="154"/>
  <c r="L16" i="154"/>
  <c r="M16" i="154"/>
  <c r="L17" i="154"/>
  <c r="M17" i="154"/>
  <c r="L18" i="154"/>
  <c r="M18" i="154"/>
  <c r="L19" i="154"/>
  <c r="M19" i="154"/>
  <c r="L20" i="154"/>
  <c r="M20" i="154"/>
  <c r="L21" i="154"/>
  <c r="M21" i="154"/>
  <c r="L22" i="154"/>
  <c r="M22" i="154"/>
  <c r="M12" i="154"/>
  <c r="L12" i="154"/>
  <c r="H13" i="154"/>
  <c r="I13" i="154"/>
  <c r="H14" i="154"/>
  <c r="I14" i="154"/>
  <c r="H15" i="154"/>
  <c r="I15" i="154"/>
  <c r="H16" i="154"/>
  <c r="I16" i="154"/>
  <c r="H17" i="154"/>
  <c r="I17" i="154"/>
  <c r="H18" i="154"/>
  <c r="I18" i="154"/>
  <c r="H19" i="154"/>
  <c r="I19" i="154"/>
  <c r="H20" i="154"/>
  <c r="I20" i="154"/>
  <c r="H21" i="154"/>
  <c r="I21" i="154"/>
  <c r="J21" i="154" s="1"/>
  <c r="H22" i="154"/>
  <c r="I22" i="154"/>
  <c r="I12" i="154"/>
  <c r="H12" i="154"/>
  <c r="D13" i="154"/>
  <c r="E13" i="154"/>
  <c r="D14" i="154"/>
  <c r="E14" i="154"/>
  <c r="U14" i="154" s="1"/>
  <c r="D15" i="154"/>
  <c r="E15" i="154"/>
  <c r="D16" i="154"/>
  <c r="E16" i="154"/>
  <c r="D17" i="154"/>
  <c r="E17" i="154"/>
  <c r="D18" i="154"/>
  <c r="E18" i="154"/>
  <c r="D19" i="154"/>
  <c r="E19" i="154"/>
  <c r="D20" i="154"/>
  <c r="E20" i="154"/>
  <c r="D21" i="154"/>
  <c r="E21" i="154"/>
  <c r="D22" i="154"/>
  <c r="E22" i="154"/>
  <c r="G14" i="152"/>
  <c r="M22" i="62"/>
  <c r="L22" i="62"/>
  <c r="I22" i="62"/>
  <c r="E22" i="62"/>
  <c r="N21" i="62"/>
  <c r="F21" i="62"/>
  <c r="N20" i="62"/>
  <c r="K19" i="62"/>
  <c r="N19" i="62" s="1"/>
  <c r="N18" i="62"/>
  <c r="N17" i="62"/>
  <c r="F17" i="62"/>
  <c r="N16" i="62"/>
  <c r="F16" i="62"/>
  <c r="N15" i="62"/>
  <c r="K15" i="62"/>
  <c r="F15" i="62"/>
  <c r="N14" i="62"/>
  <c r="F14" i="62"/>
  <c r="N13" i="62"/>
  <c r="N12" i="62"/>
  <c r="F12" i="62"/>
  <c r="N11" i="62"/>
  <c r="H22" i="62"/>
  <c r="G22" i="62"/>
  <c r="R21" i="154" l="1"/>
  <c r="R19" i="154"/>
  <c r="N12" i="153"/>
  <c r="N22" i="62"/>
  <c r="K22" i="62"/>
  <c r="F19" i="154"/>
  <c r="J22" i="154"/>
  <c r="J20" i="154"/>
  <c r="J18" i="154"/>
  <c r="J14" i="154"/>
  <c r="R22" i="154"/>
  <c r="R14" i="154"/>
  <c r="N22" i="153"/>
  <c r="T18" i="153"/>
  <c r="U15" i="153"/>
  <c r="T15" i="153"/>
  <c r="T14" i="153"/>
  <c r="U16" i="154"/>
  <c r="R16" i="154"/>
  <c r="T22" i="153"/>
  <c r="U22" i="154"/>
  <c r="T22" i="154"/>
  <c r="F22" i="154"/>
  <c r="U19" i="153"/>
  <c r="T19" i="153"/>
  <c r="F18" i="154"/>
  <c r="T14" i="154"/>
  <c r="V14" i="154" s="1"/>
  <c r="R13" i="153"/>
  <c r="R15" i="153"/>
  <c r="J16" i="153"/>
  <c r="U16" i="153"/>
  <c r="U20" i="153"/>
  <c r="F17" i="154"/>
  <c r="T21" i="154"/>
  <c r="R15" i="154"/>
  <c r="R13" i="154"/>
  <c r="N21" i="154"/>
  <c r="N17" i="154"/>
  <c r="N22" i="154"/>
  <c r="N20" i="154"/>
  <c r="J15" i="154"/>
  <c r="J19" i="154"/>
  <c r="T17" i="154"/>
  <c r="R20" i="153"/>
  <c r="T16" i="153"/>
  <c r="R22" i="153"/>
  <c r="N13" i="153"/>
  <c r="N21" i="153"/>
  <c r="N20" i="153"/>
  <c r="T20" i="153"/>
  <c r="U17" i="153"/>
  <c r="U21" i="153"/>
  <c r="T13" i="153"/>
  <c r="N14" i="153"/>
  <c r="N15" i="153"/>
  <c r="T17" i="153"/>
  <c r="N19" i="153"/>
  <c r="T21" i="153"/>
  <c r="U22" i="153"/>
  <c r="J18" i="153"/>
  <c r="U18" i="153"/>
  <c r="U14" i="153"/>
  <c r="J13" i="153"/>
  <c r="U13" i="153"/>
  <c r="J12" i="153"/>
  <c r="J16" i="154"/>
  <c r="L23" i="153"/>
  <c r="G17" i="152"/>
  <c r="U15" i="154"/>
  <c r="G22" i="144"/>
  <c r="J12" i="144"/>
  <c r="F13" i="62"/>
  <c r="D22" i="62"/>
  <c r="F21" i="154"/>
  <c r="J21" i="153"/>
  <c r="R21" i="153"/>
  <c r="F20" i="154"/>
  <c r="F14" i="154"/>
  <c r="N18" i="154"/>
  <c r="N16" i="154"/>
  <c r="N14" i="154"/>
  <c r="R17" i="154"/>
  <c r="R14" i="153"/>
  <c r="N16" i="153"/>
  <c r="J17" i="153"/>
  <c r="J20" i="153"/>
  <c r="Q22" i="62"/>
  <c r="F15" i="154"/>
  <c r="C22" i="62"/>
  <c r="U19" i="154"/>
  <c r="J17" i="154"/>
  <c r="J13" i="154"/>
  <c r="N19" i="154"/>
  <c r="N15" i="154"/>
  <c r="R18" i="154"/>
  <c r="J15" i="153"/>
  <c r="R16" i="153"/>
  <c r="N17" i="153"/>
  <c r="N18" i="153"/>
  <c r="J22" i="153"/>
  <c r="U21" i="154"/>
  <c r="V21" i="154" s="1"/>
  <c r="R20" i="154"/>
  <c r="M23" i="154"/>
  <c r="U20" i="154"/>
  <c r="T20" i="154"/>
  <c r="R19" i="153"/>
  <c r="J19" i="153"/>
  <c r="T19" i="154"/>
  <c r="R18" i="153"/>
  <c r="T18" i="154"/>
  <c r="U18" i="154"/>
  <c r="P23" i="154"/>
  <c r="I23" i="154"/>
  <c r="U17" i="154"/>
  <c r="F16" i="154"/>
  <c r="T16" i="154"/>
  <c r="D23" i="154"/>
  <c r="T15" i="154"/>
  <c r="E23" i="154"/>
  <c r="M23" i="153"/>
  <c r="H23" i="153"/>
  <c r="J14" i="153"/>
  <c r="Q23" i="154"/>
  <c r="S23" i="154"/>
  <c r="Q23" i="153"/>
  <c r="P23" i="153"/>
  <c r="D23" i="153"/>
  <c r="E23" i="153"/>
  <c r="S23" i="153"/>
  <c r="T13" i="154"/>
  <c r="U13" i="154"/>
  <c r="F13" i="154"/>
  <c r="N13" i="154"/>
  <c r="E22" i="152"/>
  <c r="R12" i="153"/>
  <c r="F12" i="153"/>
  <c r="U12" i="153"/>
  <c r="F13" i="153"/>
  <c r="F14" i="153"/>
  <c r="F15" i="153"/>
  <c r="F16" i="153"/>
  <c r="F17" i="153"/>
  <c r="F18" i="153"/>
  <c r="F19" i="153"/>
  <c r="F20" i="153"/>
  <c r="F21" i="153"/>
  <c r="F22" i="153"/>
  <c r="I23" i="153"/>
  <c r="T12" i="153"/>
  <c r="R12" i="154"/>
  <c r="N12" i="154"/>
  <c r="L23" i="154"/>
  <c r="J12" i="154"/>
  <c r="H23" i="154"/>
  <c r="U12" i="154"/>
  <c r="F12" i="154"/>
  <c r="T12" i="154"/>
  <c r="G11" i="152"/>
  <c r="F22" i="152"/>
  <c r="J11" i="62"/>
  <c r="F11" i="62"/>
  <c r="V18" i="153" l="1"/>
  <c r="V15" i="153"/>
  <c r="V14" i="153"/>
  <c r="V16" i="154"/>
  <c r="R23" i="154"/>
  <c r="V22" i="153"/>
  <c r="V22" i="154"/>
  <c r="V20" i="153"/>
  <c r="V19" i="153"/>
  <c r="V13" i="153"/>
  <c r="N23" i="153"/>
  <c r="V16" i="153"/>
  <c r="V15" i="154"/>
  <c r="J22" i="62"/>
  <c r="V17" i="154"/>
  <c r="V17" i="153"/>
  <c r="V21" i="153"/>
  <c r="J23" i="154"/>
  <c r="V19" i="154"/>
  <c r="I12" i="144"/>
  <c r="J22" i="144"/>
  <c r="G22" i="152"/>
  <c r="V20" i="154"/>
  <c r="U23" i="153"/>
  <c r="J23" i="153"/>
  <c r="R23" i="153"/>
  <c r="V18" i="154"/>
  <c r="V13" i="154"/>
  <c r="U23" i="154"/>
  <c r="F23" i="154"/>
  <c r="N23" i="154"/>
  <c r="T23" i="153"/>
  <c r="V12" i="153"/>
  <c r="F23" i="153"/>
  <c r="V12" i="154"/>
  <c r="F22" i="62"/>
  <c r="T37" i="153" l="1"/>
  <c r="T12" i="144"/>
  <c r="T22" i="144" s="1"/>
  <c r="I22" i="144"/>
  <c r="U37" i="153"/>
  <c r="V23" i="153"/>
  <c r="V23" i="154"/>
  <c r="E23" i="13" l="1"/>
  <c r="D23" i="13"/>
  <c r="C23" i="13"/>
  <c r="S23" i="114"/>
  <c r="R23" i="114"/>
  <c r="Q23" i="114"/>
  <c r="S22" i="114"/>
  <c r="R22" i="114"/>
  <c r="Q22" i="114"/>
  <c r="Q21" i="114"/>
  <c r="S20" i="114"/>
  <c r="R20" i="114"/>
  <c r="Q20" i="114"/>
  <c r="S19" i="114"/>
  <c r="R19" i="114"/>
  <c r="Q19" i="114"/>
  <c r="S17" i="114"/>
  <c r="R17" i="114"/>
  <c r="Q17" i="114"/>
  <c r="S15" i="114"/>
  <c r="R15" i="114"/>
  <c r="Q15" i="114"/>
  <c r="S14" i="114"/>
  <c r="R14" i="114"/>
  <c r="Q14" i="114"/>
  <c r="S13" i="114"/>
  <c r="R13" i="114"/>
  <c r="Q13" i="114"/>
  <c r="S21" i="114"/>
  <c r="R21" i="114"/>
  <c r="R14" i="88"/>
  <c r="S14" i="88"/>
  <c r="C24" i="75"/>
  <c r="D24" i="75"/>
  <c r="E24" i="75"/>
  <c r="F24" i="75"/>
  <c r="G24" i="75"/>
  <c r="H24" i="75"/>
  <c r="I24" i="75"/>
  <c r="J24" i="75"/>
  <c r="K24" i="75"/>
  <c r="L24" i="75"/>
  <c r="M24" i="75"/>
  <c r="N24" i="75"/>
  <c r="Q23" i="75"/>
  <c r="P23" i="75"/>
  <c r="O23" i="75"/>
  <c r="Q22" i="75"/>
  <c r="P22" i="75"/>
  <c r="O22" i="75"/>
  <c r="Q21" i="75"/>
  <c r="P21" i="75"/>
  <c r="O21" i="75"/>
  <c r="Q20" i="75"/>
  <c r="P20" i="75"/>
  <c r="O20" i="75"/>
  <c r="Q19" i="75"/>
  <c r="P19" i="75"/>
  <c r="O19" i="75"/>
  <c r="Q18" i="75"/>
  <c r="P18" i="75"/>
  <c r="O18" i="75"/>
  <c r="Q17" i="75"/>
  <c r="P17" i="75"/>
  <c r="O17" i="75"/>
  <c r="Q16" i="75"/>
  <c r="P16" i="75"/>
  <c r="O16" i="75"/>
  <c r="Q15" i="75"/>
  <c r="P15" i="75"/>
  <c r="O15" i="75"/>
  <c r="Q14" i="75"/>
  <c r="P14" i="75"/>
  <c r="O14" i="75"/>
  <c r="Q13" i="75"/>
  <c r="P13" i="75"/>
  <c r="O13" i="75"/>
  <c r="D25" i="7"/>
  <c r="E25" i="7"/>
  <c r="F25" i="7"/>
  <c r="G25" i="7"/>
  <c r="H25" i="7"/>
  <c r="I25" i="7"/>
  <c r="J25" i="7"/>
  <c r="K25" i="7"/>
  <c r="M25" i="7"/>
  <c r="N25" i="7"/>
  <c r="O15" i="7"/>
  <c r="P15" i="7"/>
  <c r="Q15" i="7"/>
  <c r="O16" i="7"/>
  <c r="P16" i="7"/>
  <c r="Q16" i="7"/>
  <c r="O17" i="7"/>
  <c r="P17" i="7"/>
  <c r="Q17" i="7"/>
  <c r="O18" i="7"/>
  <c r="P18" i="7"/>
  <c r="Q18" i="7"/>
  <c r="O19" i="7"/>
  <c r="P19" i="7"/>
  <c r="Q19" i="7"/>
  <c r="O20" i="7"/>
  <c r="P20" i="7"/>
  <c r="Q20" i="7"/>
  <c r="O21" i="7"/>
  <c r="P21" i="7"/>
  <c r="Q21" i="7"/>
  <c r="O22" i="7"/>
  <c r="P22" i="7"/>
  <c r="Q22" i="7"/>
  <c r="O23" i="7"/>
  <c r="P23" i="7"/>
  <c r="Q23" i="7"/>
  <c r="O24" i="7"/>
  <c r="P24" i="7"/>
  <c r="Q24" i="7"/>
  <c r="P14" i="7"/>
  <c r="Q14" i="7"/>
  <c r="O14" i="7"/>
  <c r="G12" i="74"/>
  <c r="G22" i="74"/>
  <c r="G21" i="74"/>
  <c r="G20" i="74"/>
  <c r="G19" i="74"/>
  <c r="G18" i="74"/>
  <c r="G17" i="74"/>
  <c r="G16" i="74"/>
  <c r="G15" i="74"/>
  <c r="G14" i="74"/>
  <c r="G13" i="74"/>
  <c r="G13" i="5"/>
  <c r="G14" i="5"/>
  <c r="G15" i="5"/>
  <c r="G16" i="5"/>
  <c r="G17" i="5"/>
  <c r="G18" i="5"/>
  <c r="G19" i="5"/>
  <c r="G20" i="5"/>
  <c r="G21" i="5"/>
  <c r="G22" i="5"/>
  <c r="G12" i="5"/>
  <c r="G23" i="5" l="1"/>
  <c r="G23" i="74"/>
  <c r="Q25" i="88"/>
  <c r="Q24" i="114"/>
  <c r="R24" i="114"/>
  <c r="S24" i="114"/>
  <c r="S25" i="88"/>
  <c r="R25" i="88"/>
  <c r="P24" i="75"/>
  <c r="I23" i="13"/>
  <c r="O24" i="75"/>
  <c r="P25" i="7"/>
  <c r="Q25" i="7"/>
  <c r="O25" i="7"/>
  <c r="Q24" i="75"/>
  <c r="K23" i="93" l="1"/>
  <c r="L23" i="93"/>
  <c r="D25" i="14" l="1"/>
  <c r="E25" i="14"/>
  <c r="F25" i="14"/>
  <c r="C25" i="14"/>
  <c r="H17" i="14" l="1"/>
  <c r="H25" i="14" s="1"/>
  <c r="C16" i="14" l="1"/>
  <c r="C26" i="14" s="1"/>
  <c r="D16" i="14"/>
  <c r="D26" i="14" s="1"/>
  <c r="E16" i="14"/>
  <c r="E26" i="14" s="1"/>
  <c r="F16" i="14"/>
  <c r="F26" i="14" s="1"/>
  <c r="H16" i="14" l="1"/>
  <c r="H26" i="14" s="1"/>
  <c r="D48" i="56"/>
  <c r="D47" i="56"/>
  <c r="G48" i="56"/>
  <c r="G47" i="56"/>
  <c r="H23" i="16" l="1"/>
  <c r="G23" i="16"/>
  <c r="F23" i="16"/>
  <c r="E23" i="16"/>
  <c r="D23" i="16"/>
  <c r="C23" i="16"/>
  <c r="J23" i="16" l="1"/>
  <c r="I23" i="16"/>
  <c r="G32" i="56" l="1"/>
  <c r="I32" i="56"/>
  <c r="K32" i="56"/>
  <c r="E32" i="56"/>
  <c r="S32" i="56"/>
  <c r="Q32" i="56"/>
  <c r="O32" i="56"/>
  <c r="M32" i="56"/>
  <c r="O20" i="96"/>
  <c r="P20" i="96"/>
  <c r="Q20" i="96"/>
  <c r="N17" i="96"/>
  <c r="N18" i="96"/>
  <c r="N19" i="96"/>
  <c r="N20" i="96"/>
  <c r="F33" i="102" l="1"/>
  <c r="E33" i="102"/>
  <c r="D33" i="102"/>
  <c r="G32" i="102"/>
  <c r="G31" i="102"/>
  <c r="G30" i="102"/>
  <c r="G29" i="102"/>
  <c r="G28" i="102"/>
  <c r="G27" i="102"/>
  <c r="G26" i="102"/>
  <c r="G25" i="102"/>
  <c r="G24" i="102"/>
  <c r="F22" i="102"/>
  <c r="E22" i="102"/>
  <c r="D22" i="102"/>
  <c r="G21" i="102"/>
  <c r="G20" i="102"/>
  <c r="G19" i="102"/>
  <c r="G18" i="102"/>
  <c r="G17" i="102"/>
  <c r="G16" i="102"/>
  <c r="G15" i="102"/>
  <c r="G14" i="102"/>
  <c r="G13" i="102"/>
  <c r="G22" i="102" l="1"/>
  <c r="G33" i="102"/>
  <c r="H23" i="117" l="1"/>
  <c r="G23" i="117"/>
  <c r="E23" i="117"/>
  <c r="C23" i="117"/>
  <c r="I22" i="117"/>
  <c r="J22" i="117"/>
  <c r="I21" i="117"/>
  <c r="I20" i="117"/>
  <c r="J20" i="117"/>
  <c r="I19" i="117"/>
  <c r="I18" i="117"/>
  <c r="J18" i="117"/>
  <c r="I17" i="117"/>
  <c r="I16" i="117"/>
  <c r="J16" i="117"/>
  <c r="I15" i="117"/>
  <c r="I14" i="117"/>
  <c r="J14" i="117"/>
  <c r="I13" i="117"/>
  <c r="I12" i="117"/>
  <c r="F23" i="117"/>
  <c r="D23" i="117"/>
  <c r="H23" i="26"/>
  <c r="G23" i="26"/>
  <c r="E23" i="26"/>
  <c r="C23" i="26"/>
  <c r="I22" i="26"/>
  <c r="F22" i="26"/>
  <c r="I21" i="26"/>
  <c r="F21" i="26"/>
  <c r="I20" i="26"/>
  <c r="F20" i="26"/>
  <c r="I19" i="26"/>
  <c r="F19" i="26"/>
  <c r="I18" i="26"/>
  <c r="F18" i="26"/>
  <c r="I17" i="26"/>
  <c r="F17" i="26"/>
  <c r="I16" i="26"/>
  <c r="F16" i="26"/>
  <c r="J16" i="26" s="1"/>
  <c r="I15" i="26"/>
  <c r="F15" i="26"/>
  <c r="I14" i="26"/>
  <c r="F14" i="26"/>
  <c r="I13" i="26"/>
  <c r="F13" i="26"/>
  <c r="I12" i="26"/>
  <c r="F12" i="26"/>
  <c r="D23" i="26"/>
  <c r="H25" i="115"/>
  <c r="F25" i="115"/>
  <c r="G25" i="115"/>
  <c r="E25" i="115"/>
  <c r="D25" i="115"/>
  <c r="C25" i="115"/>
  <c r="J24" i="115"/>
  <c r="I24" i="115"/>
  <c r="J23" i="115"/>
  <c r="I23" i="115"/>
  <c r="J22" i="115"/>
  <c r="I22" i="115"/>
  <c r="J21" i="115"/>
  <c r="I21" i="115"/>
  <c r="J20" i="115"/>
  <c r="I20" i="115"/>
  <c r="J19" i="115"/>
  <c r="I19" i="115"/>
  <c r="J18" i="115"/>
  <c r="I18" i="115"/>
  <c r="J17" i="115"/>
  <c r="I17" i="115"/>
  <c r="J16" i="115"/>
  <c r="I16" i="115"/>
  <c r="J15" i="115"/>
  <c r="I15" i="115"/>
  <c r="J14" i="115"/>
  <c r="I14" i="115"/>
  <c r="J13" i="115"/>
  <c r="I13" i="115"/>
  <c r="J12" i="115"/>
  <c r="I12" i="115"/>
  <c r="F23" i="26" l="1"/>
  <c r="J25" i="115"/>
  <c r="I23" i="117"/>
  <c r="I25" i="115"/>
  <c r="J15" i="117"/>
  <c r="J19" i="117"/>
  <c r="J20" i="26"/>
  <c r="J13" i="117"/>
  <c r="J17" i="117"/>
  <c r="J21" i="117"/>
  <c r="J12" i="117"/>
  <c r="J13" i="26"/>
  <c r="J21" i="26"/>
  <c r="J15" i="26"/>
  <c r="J19" i="26"/>
  <c r="J17" i="26"/>
  <c r="I23" i="26"/>
  <c r="J14" i="26"/>
  <c r="J18" i="26"/>
  <c r="J22" i="26"/>
  <c r="J12" i="26"/>
  <c r="D23" i="111"/>
  <c r="C23" i="111"/>
  <c r="J19" i="4"/>
  <c r="J21" i="4"/>
  <c r="J22" i="4"/>
  <c r="K22" i="59"/>
  <c r="J22" i="59"/>
  <c r="I22" i="59"/>
  <c r="H22" i="59"/>
  <c r="F22" i="59"/>
  <c r="E22" i="59"/>
  <c r="D22" i="59"/>
  <c r="C22" i="59"/>
  <c r="D18" i="100"/>
  <c r="D16" i="100"/>
  <c r="D14" i="100"/>
  <c r="D12" i="100"/>
  <c r="D10" i="100"/>
  <c r="K22" i="58"/>
  <c r="J22" i="58"/>
  <c r="I22" i="58"/>
  <c r="H22" i="58"/>
  <c r="I41" i="1" s="1"/>
  <c r="F22" i="58"/>
  <c r="E22" i="58"/>
  <c r="D22" i="58"/>
  <c r="C22" i="58"/>
  <c r="M20" i="58"/>
  <c r="E18" i="100"/>
  <c r="M19" i="58"/>
  <c r="E16" i="100"/>
  <c r="M16" i="58"/>
  <c r="E14" i="100"/>
  <c r="E10" i="100"/>
  <c r="K23" i="1"/>
  <c r="J23" i="1"/>
  <c r="I23" i="1"/>
  <c r="H23" i="1"/>
  <c r="C23" i="1"/>
  <c r="P24" i="1" s="1"/>
  <c r="D23" i="1"/>
  <c r="Q24" i="1" s="1"/>
  <c r="E23" i="1"/>
  <c r="R24" i="1" s="1"/>
  <c r="F23" i="1"/>
  <c r="E11" i="100"/>
  <c r="E13" i="100"/>
  <c r="E15" i="100"/>
  <c r="E19" i="100"/>
  <c r="D11" i="100"/>
  <c r="D13" i="100"/>
  <c r="D15" i="100"/>
  <c r="D17" i="100"/>
  <c r="D19" i="100"/>
  <c r="D9" i="100"/>
  <c r="C10" i="100"/>
  <c r="C11" i="100"/>
  <c r="C12" i="100"/>
  <c r="C13" i="100"/>
  <c r="C14" i="100"/>
  <c r="C15" i="100"/>
  <c r="C16" i="100"/>
  <c r="C17" i="100"/>
  <c r="C18" i="100"/>
  <c r="C19" i="100"/>
  <c r="C9" i="100"/>
  <c r="U23" i="96"/>
  <c r="T23" i="96"/>
  <c r="T26" i="96" s="1"/>
  <c r="S23" i="96"/>
  <c r="O17" i="96"/>
  <c r="S17" i="96" s="1"/>
  <c r="P17" i="96"/>
  <c r="Q17" i="96"/>
  <c r="U17" i="96" s="1"/>
  <c r="O18" i="96"/>
  <c r="S18" i="96" s="1"/>
  <c r="P18" i="96"/>
  <c r="T18" i="96" s="1"/>
  <c r="Q18" i="96"/>
  <c r="O19" i="96"/>
  <c r="P19" i="96"/>
  <c r="T19" i="96" s="1"/>
  <c r="Q19" i="96"/>
  <c r="S20" i="96"/>
  <c r="T20" i="96"/>
  <c r="U20" i="96"/>
  <c r="P16" i="96"/>
  <c r="T16" i="96" s="1"/>
  <c r="Q16" i="96"/>
  <c r="U16" i="96" s="1"/>
  <c r="O16" i="96"/>
  <c r="S16" i="96" s="1"/>
  <c r="O26" i="96"/>
  <c r="M26" i="96"/>
  <c r="L26" i="96"/>
  <c r="K26" i="96"/>
  <c r="N23" i="96"/>
  <c r="I26" i="96"/>
  <c r="H26" i="96"/>
  <c r="G26" i="96"/>
  <c r="J23" i="96"/>
  <c r="M21" i="96"/>
  <c r="L21" i="96"/>
  <c r="K21" i="96"/>
  <c r="N16" i="96"/>
  <c r="G21" i="96"/>
  <c r="H21" i="96"/>
  <c r="I21" i="96"/>
  <c r="J20" i="96"/>
  <c r="J19" i="96"/>
  <c r="J18" i="96"/>
  <c r="J17" i="96"/>
  <c r="J16" i="96"/>
  <c r="D26" i="96"/>
  <c r="E26" i="96"/>
  <c r="C26" i="96"/>
  <c r="F23" i="96"/>
  <c r="D21" i="96"/>
  <c r="E21" i="96"/>
  <c r="C21" i="96"/>
  <c r="F17" i="96"/>
  <c r="F18" i="96"/>
  <c r="F19" i="96"/>
  <c r="F20" i="96"/>
  <c r="F16" i="96"/>
  <c r="S23" i="1" l="1"/>
  <c r="H41" i="1"/>
  <c r="U25" i="96"/>
  <c r="V25" i="96" s="1"/>
  <c r="R17" i="96"/>
  <c r="J23" i="4"/>
  <c r="C13" i="103"/>
  <c r="C12" i="142"/>
  <c r="C17" i="103"/>
  <c r="C16" i="142"/>
  <c r="V23" i="96"/>
  <c r="L22" i="58"/>
  <c r="M12" i="1"/>
  <c r="M23" i="1" s="1"/>
  <c r="M15" i="58"/>
  <c r="M21" i="58"/>
  <c r="R16" i="96"/>
  <c r="M11" i="58"/>
  <c r="M12" i="58"/>
  <c r="M17" i="58"/>
  <c r="J21" i="96"/>
  <c r="Q26" i="96"/>
  <c r="E17" i="100"/>
  <c r="F17" i="100" s="1"/>
  <c r="H17" i="100" s="1"/>
  <c r="G22" i="58"/>
  <c r="J23" i="117"/>
  <c r="M13" i="58"/>
  <c r="T17" i="96"/>
  <c r="T21" i="96" s="1"/>
  <c r="T27" i="96" s="1"/>
  <c r="F21" i="96"/>
  <c r="C27" i="96"/>
  <c r="V16" i="96"/>
  <c r="V17" i="96"/>
  <c r="D27" i="96"/>
  <c r="E27" i="96"/>
  <c r="G27" i="96"/>
  <c r="R19" i="96"/>
  <c r="L27" i="96"/>
  <c r="K27" i="96"/>
  <c r="O21" i="96"/>
  <c r="O27" i="96" s="1"/>
  <c r="I27" i="96"/>
  <c r="S19" i="96"/>
  <c r="S21" i="96" s="1"/>
  <c r="U19" i="96"/>
  <c r="R18" i="96"/>
  <c r="U18" i="96"/>
  <c r="V18" i="96" s="1"/>
  <c r="V20" i="96"/>
  <c r="H27" i="96"/>
  <c r="R20" i="96"/>
  <c r="J23" i="26"/>
  <c r="F19" i="100"/>
  <c r="H19" i="100" s="1"/>
  <c r="F15" i="100"/>
  <c r="H15" i="100" s="1"/>
  <c r="F11" i="100"/>
  <c r="H11" i="100" s="1"/>
  <c r="L22" i="59"/>
  <c r="G22" i="59"/>
  <c r="M14" i="58"/>
  <c r="M18" i="58"/>
  <c r="F18" i="100"/>
  <c r="H18" i="100" s="1"/>
  <c r="F14" i="100"/>
  <c r="H14" i="100" s="1"/>
  <c r="F10" i="100"/>
  <c r="H10" i="100" s="1"/>
  <c r="E9" i="100"/>
  <c r="F9" i="100" s="1"/>
  <c r="H9" i="100" s="1"/>
  <c r="E12" i="100"/>
  <c r="F12" i="100" s="1"/>
  <c r="H12" i="100" s="1"/>
  <c r="F16" i="100"/>
  <c r="H16" i="100" s="1"/>
  <c r="F13" i="100"/>
  <c r="H13" i="100" s="1"/>
  <c r="C20" i="100"/>
  <c r="D20" i="100"/>
  <c r="P26" i="96"/>
  <c r="Q21" i="96"/>
  <c r="P21" i="96"/>
  <c r="M27" i="96"/>
  <c r="J26" i="96"/>
  <c r="F26" i="96"/>
  <c r="N26" i="96"/>
  <c r="N21" i="96"/>
  <c r="R26" i="96" l="1"/>
  <c r="U26" i="96"/>
  <c r="Q27" i="96"/>
  <c r="J27" i="96"/>
  <c r="P27" i="96"/>
  <c r="C10" i="142"/>
  <c r="C11" i="103"/>
  <c r="C16" i="103"/>
  <c r="C15" i="142"/>
  <c r="C13" i="142"/>
  <c r="C14" i="103"/>
  <c r="C17" i="142"/>
  <c r="E20" i="100"/>
  <c r="C18" i="142"/>
  <c r="C19" i="103"/>
  <c r="C10" i="103"/>
  <c r="C9" i="142"/>
  <c r="C15" i="103"/>
  <c r="C14" i="142"/>
  <c r="C12" i="103"/>
  <c r="C11" i="142"/>
  <c r="C20" i="103"/>
  <c r="C19" i="142"/>
  <c r="M22" i="59"/>
  <c r="V26" i="96"/>
  <c r="M22" i="58"/>
  <c r="S26" i="96"/>
  <c r="S27" i="96" s="1"/>
  <c r="F27" i="96"/>
  <c r="V19" i="96"/>
  <c r="V21" i="96" s="1"/>
  <c r="R21" i="96"/>
  <c r="N27" i="96"/>
  <c r="U21" i="96"/>
  <c r="G20" i="100"/>
  <c r="F20" i="100"/>
  <c r="U27" i="96" l="1"/>
  <c r="H20" i="100"/>
  <c r="R27" i="96"/>
  <c r="V27" i="96"/>
  <c r="C20" i="142"/>
  <c r="C21" i="103"/>
</calcChain>
</file>

<file path=xl/sharedStrings.xml><?xml version="1.0" encoding="utf-8"?>
<sst xmlns="http://schemas.openxmlformats.org/spreadsheetml/2006/main" count="3215" uniqueCount="1004">
  <si>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</si>
  <si>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</si>
  <si>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</si>
  <si>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</si>
  <si>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</si>
  <si>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</si>
  <si>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</si>
  <si>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</si>
  <si>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</si>
  <si>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</si>
  <si>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</si>
  <si>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</si>
  <si>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</si>
  <si>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                          Government/UT Administration of ________</t>
  </si>
  <si>
    <t>(Only in MS-Excel Format)</t>
  </si>
  <si>
    <t xml:space="preserve">No. of children </t>
  </si>
  <si>
    <t>Total no. of meals served</t>
  </si>
  <si>
    <t>Total</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</si>
  <si>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</si>
  <si>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</si>
  <si>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</si>
  <si>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</si>
  <si>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</si>
  <si>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</si>
  <si>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</si>
  <si>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</si>
  <si>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</si>
  <si>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</si>
  <si>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</si>
  <si>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</si>
  <si>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</si>
  <si>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</si>
  <si>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</si>
  <si>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</si>
  <si>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</si>
  <si>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</si>
  <si>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</si>
  <si>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</si>
  <si>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</si>
  <si>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</si>
  <si>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</si>
  <si>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</si>
  <si>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</si>
  <si>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</si>
  <si>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</si>
  <si>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</si>
  <si>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</si>
  <si>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</si>
  <si>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</si>
  <si>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</si>
  <si>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</si>
  <si>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</si>
  <si>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</si>
  <si>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</si>
  <si>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</si>
  <si>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</si>
  <si>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</si>
  <si>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</si>
  <si>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</si>
  <si>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</si>
  <si>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</si>
  <si>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</si>
  <si>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</si>
  <si>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</si>
  <si>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</si>
  <si>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</si>
  <si>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</si>
  <si>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</si>
  <si>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</si>
  <si>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</si>
  <si>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</si>
  <si>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</si>
  <si>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</si>
  <si>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</si>
  <si>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</si>
  <si>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</si>
  <si>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</si>
  <si>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</si>
  <si>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</si>
  <si>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</si>
  <si>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</si>
  <si>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</si>
  <si>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</si>
  <si>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</si>
  <si>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</si>
  <si>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</si>
  <si>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</si>
  <si>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</si>
  <si>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</si>
  <si>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</si>
  <si>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</si>
  <si>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</si>
  <si>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</si>
  <si>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</si>
  <si>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</si>
  <si>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</si>
  <si>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</si>
  <si>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</si>
  <si>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</si>
  <si>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</si>
  <si>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</si>
  <si>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</si>
  <si>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</si>
  <si>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</si>
  <si>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</si>
  <si>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</si>
  <si>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</si>
  <si>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</si>
  <si>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</si>
  <si>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</si>
  <si>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</si>
  <si>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</si>
  <si>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</si>
  <si>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</si>
  <si>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</si>
  <si>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</si>
  <si>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</si>
  <si>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</si>
  <si>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</si>
  <si>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</si>
  <si>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</si>
  <si>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</si>
  <si>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</si>
  <si>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</si>
  <si>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</si>
  <si>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</si>
  <si>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</si>
  <si>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</si>
  <si>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</si>
  <si>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</si>
  <si>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</si>
  <si>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</si>
  <si>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</si>
  <si>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</si>
  <si>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</si>
  <si>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</si>
  <si>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</si>
  <si>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</si>
  <si>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</si>
  <si>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</si>
  <si>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</si>
  <si>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</si>
  <si>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</si>
  <si>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</si>
  <si>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</si>
  <si>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</si>
  <si>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</si>
  <si>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</si>
  <si>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</si>
  <si>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</si>
  <si>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</si>
  <si>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</si>
  <si>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</si>
  <si>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</si>
  <si>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</si>
  <si>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</si>
  <si>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</si>
  <si>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</si>
  <si>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</si>
  <si>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</si>
  <si>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</si>
  <si>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</si>
  <si>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</si>
  <si>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</si>
  <si>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</si>
  <si>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</si>
  <si>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</si>
  <si>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</si>
  <si>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</si>
  <si>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</si>
  <si>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</si>
  <si>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</si>
  <si>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</si>
  <si>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</si>
  <si>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</si>
  <si>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</si>
  <si>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</si>
  <si>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</si>
  <si>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</si>
  <si>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</si>
  <si>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</si>
  <si>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</si>
  <si>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</si>
  <si>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</si>
  <si>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</si>
  <si>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</si>
  <si>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</si>
  <si>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</si>
  <si>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</si>
  <si>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</si>
  <si>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</si>
  <si>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</si>
  <si>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</si>
  <si>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</si>
  <si>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</si>
  <si>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</si>
  <si>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</si>
  <si>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</si>
  <si>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</si>
  <si>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</si>
  <si>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</si>
  <si>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</si>
  <si>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</si>
  <si>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</si>
  <si>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</si>
  <si>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</si>
  <si>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</si>
  <si>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</si>
  <si>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</si>
  <si>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</si>
  <si>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</si>
  <si>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</si>
  <si>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</si>
  <si>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</si>
  <si>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</si>
  <si>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</si>
  <si>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</si>
  <si>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</si>
  <si>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</si>
  <si>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</si>
  <si>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</si>
  <si>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</si>
  <si>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</si>
  <si>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</si>
  <si>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</si>
  <si>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</si>
  <si>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</si>
  <si>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</si>
  <si>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</si>
  <si>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</si>
  <si>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</si>
  <si>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</si>
  <si>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</si>
  <si>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</si>
  <si>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</si>
  <si>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</si>
  <si>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</si>
  <si>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</si>
  <si>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</si>
  <si>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</si>
  <si>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</si>
  <si>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</si>
  <si>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</si>
  <si>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</si>
  <si>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</si>
  <si>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</si>
  <si>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</si>
  <si>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</si>
  <si>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</si>
  <si>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</si>
  <si>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</si>
  <si>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</si>
  <si>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</si>
  <si>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</si>
  <si>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</si>
  <si>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</si>
  <si>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</si>
  <si>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</si>
  <si>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</si>
  <si>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</si>
  <si>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</si>
  <si>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</si>
  <si>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</si>
  <si>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</si>
  <si>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</si>
  <si>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</si>
  <si>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</si>
  <si>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</si>
  <si>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</si>
  <si>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</si>
  <si>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</si>
  <si>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</si>
  <si>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</si>
  <si>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</si>
  <si>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</si>
  <si>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</si>
  <si>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</si>
  <si>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</si>
  <si>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</si>
  <si>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</si>
  <si>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</si>
  <si>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</si>
  <si>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</si>
  <si>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</si>
  <si>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</si>
  <si>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</si>
  <si>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</si>
  <si>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</si>
  <si>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</si>
  <si>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</si>
  <si>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</si>
  <si>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</si>
  <si>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</si>
  <si>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</si>
  <si>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</si>
  <si>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</si>
  <si>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</si>
  <si>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</si>
  <si>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</si>
  <si>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</si>
  <si>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</si>
  <si>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</si>
  <si>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</si>
  <si>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</si>
  <si>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</si>
  <si>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</si>
  <si>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</si>
  <si>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</si>
  <si>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</si>
  <si>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</si>
  <si>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</si>
  <si>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</si>
  <si>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</si>
  <si>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</si>
  <si>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</si>
  <si>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</si>
  <si>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</si>
  <si>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</si>
  <si>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</si>
  <si>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</si>
  <si>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</si>
  <si>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</si>
  <si>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</si>
  <si>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</si>
  <si>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</si>
  <si>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</si>
  <si>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</si>
  <si>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</si>
  <si>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</si>
  <si>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</si>
  <si>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</si>
  <si>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</si>
  <si>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</si>
  <si>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</si>
  <si>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</si>
  <si>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</si>
  <si>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</si>
  <si>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</si>
  <si>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</si>
  <si>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</si>
  <si>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</si>
  <si>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</si>
  <si>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</si>
  <si>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</si>
  <si>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</si>
  <si>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</si>
  <si>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</si>
  <si>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</si>
  <si>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</si>
  <si>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</si>
  <si>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</si>
  <si>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</si>
  <si>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</si>
  <si>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</si>
  <si>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</si>
  <si>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</si>
  <si>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</si>
  <si>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</si>
  <si>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</si>
  <si>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</si>
  <si>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</si>
  <si>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</si>
  <si>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</si>
  <si>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</si>
  <si>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</si>
  <si>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</si>
  <si>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</si>
  <si>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</si>
  <si>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</si>
  <si>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</si>
  <si>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</si>
  <si>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</si>
  <si>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</si>
  <si>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</si>
  <si>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</si>
  <si>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</si>
  <si>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</si>
  <si>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</si>
  <si>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</si>
  <si>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</si>
  <si>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</si>
  <si>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</si>
  <si>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</si>
  <si>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</si>
  <si>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</si>
  <si>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</si>
  <si>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</si>
  <si>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</si>
  <si>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</si>
  <si>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</si>
  <si>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</si>
  <si>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</si>
  <si>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</si>
  <si>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</si>
  <si>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</si>
  <si>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</si>
  <si>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</si>
  <si>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</si>
  <si>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</si>
  <si>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</si>
  <si>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</si>
  <si>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</si>
  <si>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</si>
  <si>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</si>
  <si>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</si>
  <si>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</si>
  <si>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</si>
  <si>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</si>
  <si>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</si>
  <si>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</si>
  <si>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</si>
  <si>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</si>
  <si>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</si>
  <si>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</si>
  <si>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</si>
  <si>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</si>
  <si>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</si>
  <si>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</si>
  <si>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</si>
  <si>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</si>
  <si>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</si>
  <si>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</si>
  <si>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</si>
  <si>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</si>
  <si>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</si>
  <si>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</si>
  <si>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</si>
  <si>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</si>
  <si>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</si>
  <si>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</si>
  <si>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</si>
  <si>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</si>
  <si>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</si>
  <si>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</si>
  <si>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</si>
  <si>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</si>
  <si>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</si>
  <si>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</si>
  <si>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</si>
  <si>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</si>
  <si>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</si>
  <si>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</si>
  <si>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</si>
  <si>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</si>
  <si>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</si>
  <si>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</si>
  <si>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</si>
  <si>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</si>
  <si>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</si>
  <si>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</si>
  <si>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</si>
  <si>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</si>
  <si>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</si>
  <si>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</si>
  <si>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</si>
  <si>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</si>
  <si>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</si>
  <si>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</si>
  <si>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</si>
  <si>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</si>
  <si>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</si>
  <si>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</si>
  <si>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</si>
  <si>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</si>
  <si>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</si>
  <si>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</si>
  <si>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</si>
  <si>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</si>
  <si>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</si>
  <si>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</si>
  <si>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</si>
  <si>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</si>
  <si>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</si>
  <si>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</si>
  <si>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</si>
  <si>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</si>
  <si>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</si>
  <si>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</si>
  <si>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</si>
  <si>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</si>
  <si>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</si>
  <si>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</si>
  <si>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</si>
  <si>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</si>
  <si>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</si>
  <si>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</si>
  <si>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</si>
  <si>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</si>
  <si>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</si>
  <si>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</si>
  <si>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</si>
  <si>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</si>
  <si>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</si>
  <si>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</si>
  <si>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</si>
  <si>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</si>
  <si>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</si>
  <si>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</si>
  <si>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</si>
  <si>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</si>
  <si>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</si>
  <si>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</si>
  <si>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</si>
  <si>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</si>
  <si>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</si>
  <si>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</si>
  <si>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</si>
  <si>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</si>
  <si>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</si>
  <si>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</si>
  <si>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</si>
  <si>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</si>
  <si>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</si>
  <si>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</si>
  <si>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</si>
  <si>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</si>
  <si>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</si>
  <si>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</si>
  <si>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</si>
  <si>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</si>
  <si>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</si>
  <si>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</si>
  <si>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</si>
  <si>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</si>
  <si>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</si>
  <si>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</si>
  <si>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</si>
  <si>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</si>
  <si>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</si>
  <si>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</si>
  <si>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</si>
  <si>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</si>
  <si>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</si>
  <si>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</si>
  <si>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</si>
  <si>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</si>
  <si>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</si>
  <si>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</si>
  <si>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</si>
  <si>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</si>
  <si>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</si>
  <si>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</si>
  <si>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</si>
  <si>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</si>
  <si>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</si>
  <si>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</si>
  <si>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</si>
  <si>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</si>
  <si>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</si>
  <si>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</si>
  <si>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</si>
  <si>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</si>
  <si>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</si>
  <si>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</si>
  <si>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</si>
  <si>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</si>
  <si>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</si>
  <si>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</si>
  <si>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</si>
  <si>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</si>
  <si>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</si>
  <si>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</si>
  <si>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</si>
  <si>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</si>
  <si>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</si>
  <si>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</si>
  <si>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</si>
  <si>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</si>
  <si>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</si>
  <si>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</si>
  <si>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</si>
  <si>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</si>
  <si>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</si>
  <si>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</si>
  <si>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</si>
  <si>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</si>
  <si>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</si>
  <si>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</si>
  <si>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</si>
  <si>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</si>
  <si>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</si>
  <si>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</si>
  <si>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</si>
  <si>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</si>
  <si>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</si>
  <si>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</si>
  <si>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</si>
  <si>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</si>
  <si>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</si>
  <si>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</si>
  <si>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</si>
  <si>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</si>
  <si>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</si>
  <si>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</si>
  <si>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</si>
  <si>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</si>
  <si>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</si>
  <si>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</si>
  <si>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</si>
  <si>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</si>
  <si>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</si>
  <si>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</si>
  <si>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</si>
  <si>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</si>
  <si>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</si>
  <si>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</si>
  <si>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</si>
  <si>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</si>
  <si>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</si>
  <si>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</si>
  <si>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</si>
  <si>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</si>
  <si>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</si>
  <si>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</si>
  <si>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</si>
  <si>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</si>
  <si>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</si>
  <si>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</si>
  <si>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</si>
  <si>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</si>
  <si>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</si>
  <si>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</si>
  <si>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</si>
  <si>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</si>
  <si>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</si>
  <si>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</si>
  <si>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</si>
  <si>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</si>
  <si>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</si>
  <si>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</si>
  <si>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</si>
  <si>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</si>
  <si>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</si>
  <si>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</si>
  <si>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</si>
  <si>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</si>
  <si>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</si>
  <si>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</si>
  <si>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</si>
  <si>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</si>
  <si>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</si>
  <si>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</si>
  <si>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</si>
  <si>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</si>
  <si>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</si>
  <si>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</si>
  <si>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</si>
  <si>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</si>
  <si>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</si>
  <si>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</si>
  <si>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</si>
  <si>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</si>
  <si>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</si>
  <si>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</si>
  <si>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</si>
  <si>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</si>
  <si>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</si>
  <si>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</si>
  <si>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</si>
  <si>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</si>
  <si>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</si>
  <si>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</si>
  <si>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</si>
  <si>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</si>
  <si>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</si>
  <si>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</si>
  <si>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</si>
  <si>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</si>
  <si>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</si>
  <si>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</si>
  <si>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</si>
  <si>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</si>
  <si>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</si>
  <si>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District :</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</si>
  <si>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</si>
  <si>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</si>
  <si>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</si>
  <si>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</si>
  <si>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</si>
  <si>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</si>
  <si>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</si>
  <si>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</si>
  <si>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</si>
  <si>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</si>
  <si>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</si>
  <si>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</si>
  <si>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</si>
  <si>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</si>
  <si>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</si>
  <si>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2019-20</t>
  </si>
  <si>
    <t>MDM-PAB Approval for 2018-19</t>
  </si>
  <si>
    <t>MDM-PAB Approval for2018-19</t>
  </si>
  <si>
    <t>Allocation for FY 2018-19</t>
  </si>
  <si>
    <t>Kitchen-cum-store sanctioned during 2006-07 to 2018-19</t>
  </si>
  <si>
    <t>Engaged in 2018-19</t>
  </si>
  <si>
    <t>During 01.04.18 to 31.03.19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</si>
  <si>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</si>
  <si>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</si>
  <si>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</si>
  <si>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</si>
  <si>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</si>
  <si>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</si>
  <si>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</si>
  <si>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</si>
  <si>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</si>
  <si>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</si>
  <si>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</si>
  <si>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</si>
  <si>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</si>
  <si>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</si>
  <si>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k</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</si>
  <si>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</si>
  <si>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</si>
  <si>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</si>
  <si>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</si>
  <si>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</si>
  <si>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</si>
  <si>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</si>
  <si>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AT-29A</t>
  </si>
  <si>
    <t>State share</t>
  </si>
  <si>
    <t>Requirement of funds (Rs in lakh)</t>
  </si>
  <si>
    <t>Table: AT-28 B</t>
  </si>
  <si>
    <t>AT - 28 B</t>
  </si>
  <si>
    <t>Table AT 21 :Details of engagement and apportionment of honorarium to cook cum helpers (CCH) between schools and centralized kitchen</t>
  </si>
  <si>
    <t>Table: AT-28 B: Repair of kitchen cum stores constructed ten years ago</t>
  </si>
  <si>
    <t>Centre share</t>
  </si>
  <si>
    <t>Repair of kitchen cum stores constructed ten years ago</t>
  </si>
  <si>
    <t>AT- 29 A</t>
  </si>
  <si>
    <t>Repair of kitchen-cum-stores</t>
  </si>
  <si>
    <t>Requirement of funds for Transportation Assistance</t>
  </si>
  <si>
    <t>Seal</t>
  </si>
  <si>
    <t>No. of Kitchens constructed prior to FY 2008-09</t>
  </si>
  <si>
    <t>No. of Kitchens constructed prior to 2008-09 and require repairs</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</si>
  <si>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</si>
  <si>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</si>
  <si>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</si>
  <si>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</si>
  <si>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</si>
  <si>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</si>
  <si>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</si>
  <si>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</si>
  <si>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</si>
  <si>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</si>
  <si>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</si>
  <si>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</si>
  <si>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</si>
  <si>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</si>
  <si>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</si>
  <si>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</si>
  <si>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</si>
  <si>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</si>
  <si>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</si>
  <si>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</si>
  <si>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</si>
  <si>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</si>
  <si>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</si>
  <si>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State / UT: MEGHALAYA</t>
  </si>
  <si>
    <t>East Khasi Hills</t>
  </si>
  <si>
    <t>Ri Bhoi</t>
  </si>
  <si>
    <t>West Khasi Hills</t>
  </si>
  <si>
    <t>South West Khasi Hills</t>
  </si>
  <si>
    <t>West Jaintia Hills</t>
  </si>
  <si>
    <t>East Jaintia Hills</t>
  </si>
  <si>
    <t>East Garo Hills</t>
  </si>
  <si>
    <t>North Garo Hills</t>
  </si>
  <si>
    <t>West Garo Hills</t>
  </si>
  <si>
    <t>South West Garo Hills</t>
  </si>
  <si>
    <t>South Garo Hills</t>
  </si>
  <si>
    <t>STATE/UT : MEGHALAYA</t>
  </si>
  <si>
    <t>STATE/UT: MEGHALAYA</t>
  </si>
  <si>
    <r>
      <t xml:space="preserve">State/UT: </t>
    </r>
    <r>
      <rPr>
        <b/>
        <u/>
        <sz val="10"/>
        <rFont val="Arial"/>
        <family val="2"/>
      </rPr>
      <t>MEGHALAYA</t>
    </r>
  </si>
  <si>
    <t>State/UT : MEGHALAYA</t>
  </si>
  <si>
    <t>State / UT:  MEGHALAYA</t>
  </si>
  <si>
    <t>State / UT:MEGHALAYA</t>
  </si>
  <si>
    <t>District :MEGHALAYA</t>
  </si>
  <si>
    <t>Government/UT Administration of Meghalaya</t>
  </si>
  <si>
    <t>State Nodal Officer</t>
  </si>
  <si>
    <t>Director</t>
  </si>
  <si>
    <t>Deputy Director</t>
  </si>
  <si>
    <t>Planning Officer</t>
  </si>
  <si>
    <t>Deputy Commissioner</t>
  </si>
  <si>
    <t>District School Education Officer</t>
  </si>
  <si>
    <t>Sub-Division School Education Officer</t>
  </si>
  <si>
    <t>Sup-Inspector of Schools</t>
  </si>
  <si>
    <t>Block Mission Coordinator</t>
  </si>
  <si>
    <t>Monitoring Officer</t>
  </si>
  <si>
    <t>MIS Coordinator</t>
  </si>
  <si>
    <t>Plan &amp; Monitoring Consultant</t>
  </si>
  <si>
    <t>Health, Food and Nutrition Con</t>
  </si>
  <si>
    <t>Research &amp; Evaluation Consultant</t>
  </si>
  <si>
    <t>Office Assistant-Data Entry</t>
  </si>
  <si>
    <t>Accountant</t>
  </si>
  <si>
    <t>Office Assistant</t>
  </si>
  <si>
    <t xml:space="preserve">Data Collector </t>
  </si>
  <si>
    <t>MEGHALAYA</t>
  </si>
  <si>
    <t>Supplied free</t>
  </si>
  <si>
    <t>NB:</t>
  </si>
  <si>
    <t>No. of children covered
(April &amp; October 2018)</t>
  </si>
  <si>
    <t>IHM</t>
  </si>
  <si>
    <t>E-transfer</t>
  </si>
  <si>
    <t>Cook-Cum-Helper</t>
  </si>
  <si>
    <t>State / UT: Meghalaya</t>
  </si>
  <si>
    <t>Yes</t>
  </si>
  <si>
    <t>NIL</t>
  </si>
  <si>
    <t>During 01.04.17 to 31.03.2018</t>
  </si>
  <si>
    <t>-</t>
  </si>
  <si>
    <t xml:space="preserve">NB: </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</si>
  <si>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</si>
  <si>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</si>
  <si>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</si>
  <si>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</si>
  <si>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</si>
  <si>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</si>
  <si>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</si>
  <si>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</si>
  <si>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</si>
  <si>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</si>
  <si>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</si>
  <si>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</si>
  <si>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Number of School Working Days (Primary,Classes I-V) for 2020-21</t>
  </si>
  <si>
    <t>2020-21</t>
  </si>
  <si>
    <t>Annual Work Plan and Budget 2020-21</t>
  </si>
  <si>
    <t>Table: AT-2 :  Details of  Provisions  in the State Budget 2019-20</t>
  </si>
  <si>
    <t>Table: AT-1: GENERAL INFORMATION for 2019-20</t>
  </si>
  <si>
    <t>Table: AT-5 D:  PAB-MDM Approval vs. PERFORMANCE (Upper Primary, Classes VI to VIII) during 2019-20 - Drought</t>
  </si>
  <si>
    <t>Table: AT-5 C:  PAB-MDM Approval vs. PERFORMANCE (Primary, Classes I - V) during 2019-20 - Drought</t>
  </si>
  <si>
    <t>Table: AT-5 B:  PAB-MDM Approval vs. PERFORMANCE - STC (NCLP Schools) during 2019-20</t>
  </si>
  <si>
    <t>Table: AT-5 A:  PAB-MDM Approval vs. PERFORMANCE (Upper Primary, Classes VI to VIII) during 2019-20</t>
  </si>
  <si>
    <t>Table: AT-5:  PAB-MDM Approval vs. PERFORMANCE (Primary, Classes I - V) during 2019-20</t>
  </si>
  <si>
    <t>Table AT - 8A : Utilisation of funds towards honorarium to Cook-cum-Helpers (Upper Primary classes VI-VIII) during 2019-20</t>
  </si>
  <si>
    <t>Allocation for FY 2019-20</t>
  </si>
  <si>
    <t>Table: AT-7A: Utilisation of Cooking cost (Upper Primary Classes, VI-VIII) during 2019-20</t>
  </si>
  <si>
    <t>Allocation for 2019-20</t>
  </si>
  <si>
    <t>Table: AT-7: Utilisation of Cooking Cost (Primary Classes I-V) during 2019-20</t>
  </si>
  <si>
    <t xml:space="preserve">Allocation for 2019-20                                </t>
  </si>
  <si>
    <t>Table: AT-6C: Utilisation of foodgrains (Coarse Grain) during 2019-20</t>
  </si>
  <si>
    <t>Gross Allocation for the  FY 2019-20</t>
  </si>
  <si>
    <t>Table: AT-6B: PAYMENT OF COST OF FOOD GRAINS TO FCI (Primary and Upper Primary Classes I-VIII) during 2019-20</t>
  </si>
  <si>
    <t>Allocation for cost of foodgrains for 2019-20</t>
  </si>
  <si>
    <t>Table: AT-6A: Utilisation of foodgrains  (Upper Primary, Classes VI-VIII) during 2019-20</t>
  </si>
  <si>
    <t>Table: AT-6: Utilisation of foodgrains  (Primary, Classes I-V) during 2019-20</t>
  </si>
  <si>
    <t>Table: AT-9 : Utilisation of Central Assitance towards Transportation Assistance (Primary &amp; Upper Primary,Classes I-VIII) during 2019-20</t>
  </si>
  <si>
    <t>Annual Work Plan and Budget  2020-21</t>
  </si>
  <si>
    <t>*Total Sanction during 2012-13 to 2019-20</t>
  </si>
  <si>
    <t>*Total sanction during 2006-07 to 2019-20</t>
  </si>
  <si>
    <t>*Total sanctioned during 2006-07  to 2019-20</t>
  </si>
  <si>
    <t>Allocation for  2019-20</t>
  </si>
  <si>
    <t>Table AT - 23 A- Implementation of Automated Monitoring System  during 2019-20</t>
  </si>
  <si>
    <t>Table AT - 23 Annual and Monthly data entry status in MDM-MIS during 2019-20</t>
  </si>
  <si>
    <t>Table: AT-17 : Coverage under Rashtriya Bal Swasthya Karykram (School Health Programme) - 2019-20</t>
  </si>
  <si>
    <t>Proposals for 2020-21</t>
  </si>
  <si>
    <t>Annual Work Plan &amp; Budget 2020-21</t>
  </si>
  <si>
    <t>(For the Period 01.04.19 to 31.12.19)</t>
  </si>
  <si>
    <t>During 01.04.19 to 31.12.2019</t>
  </si>
  <si>
    <t>(For the Period 01.4.19 to 31.12.19)</t>
  </si>
  <si>
    <t>(For the Period 01.4.19 to 31.12.19))</t>
  </si>
  <si>
    <t>April,20</t>
  </si>
  <si>
    <t>May,20</t>
  </si>
  <si>
    <t>June,20</t>
  </si>
  <si>
    <t>July,20</t>
  </si>
  <si>
    <t>August,20</t>
  </si>
  <si>
    <t>September,20</t>
  </si>
  <si>
    <t>October,20</t>
  </si>
  <si>
    <t>November,20</t>
  </si>
  <si>
    <t>December,20</t>
  </si>
  <si>
    <t>Table: AT-26 : Number of School Working Days (Primary,Classes I-V) for 2020-21</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</si>
  <si>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</si>
  <si>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</si>
  <si>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</si>
  <si>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</si>
  <si>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</si>
  <si>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</si>
  <si>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Requirement of kitchen-cum-stores in Primary and Upper Primary schools for the year 2020-21</t>
  </si>
  <si>
    <t>Table: AT-28 A: Requirement of kitchen cum stores as per Plinth Area Norm in the Primary and Upper Primary schools for the year 2020-21</t>
  </si>
  <si>
    <t>January,21</t>
  </si>
  <si>
    <t>February,21</t>
  </si>
  <si>
    <t>March,21</t>
  </si>
  <si>
    <t>Table: AT-29 : Requirement of Kitchen Devices (new) during 2020-21 in Primary &amp; Upper Primary Schools</t>
  </si>
  <si>
    <t>Table: AT-29 A : Replacement of Kitchen Devices during 2020-21 in Primary &amp; Upper Primary Schools</t>
  </si>
  <si>
    <t>Table: AT 30 :  Requirement of Cook cum Helpers for 2020-21</t>
  </si>
  <si>
    <t>Table: AT-31 : Budget Provision for the Year 2020-21</t>
  </si>
  <si>
    <t>Table: AT-32:  PAB-MDM Approval vs. PERFORMANCE (Primary Classes I to V) during 2020-21 - Drought</t>
  </si>
  <si>
    <t>Table: AT-32 A:  PAB-MDM Approval vs. PERFORMANCE (Upper Primary, Classes VI to VIII) during 2020-21 - Drought</t>
  </si>
  <si>
    <t>Table: AT-3B: No. of Institutions covered (Upper Primary with Primary, Classes I-VIII) during 2019-20</t>
  </si>
  <si>
    <t>Table: AT-2A : Releasing of Funds from State to Directorate / Authority / District / Block / School level during 2019-20</t>
  </si>
  <si>
    <t>Table: AT-3A: No. of Institutions covered  (Primary, Classes I-V)  during 2019-20</t>
  </si>
  <si>
    <t>Table: AT-3C: No. of Institutions covered (Upper Primary without Primary, Classes VI-VIII) during 2019-20</t>
  </si>
  <si>
    <t>Table: AT-4: Enrolment vis-à-vis availed for MDM  (Primary,Classes I- V) during 2019-20</t>
  </si>
  <si>
    <t>Table: AT-4A: Enrolment vis-a-vis availed for MDM  (Upper Primary, Classes VI - VIII) during 2019-20</t>
  </si>
  <si>
    <t>Table AT - 8 :Utilisation of funds towards honorarium to Cook-cum-Helpers (Primary classes I-V) during 2019-20</t>
  </si>
  <si>
    <t>Table: AT-10 :  Utilisation of Central Assistance towards MME  (Primary &amp; Upper Primary,Classes I-VIII) during 2019-20</t>
  </si>
  <si>
    <t>Table: AT-10 A : Details of Meetings at district level during 2019-20</t>
  </si>
  <si>
    <t xml:space="preserve">Table AT - 10 B : Details of Social Audit during 2019-20 </t>
  </si>
  <si>
    <t>(As on 31st December, 2019)</t>
  </si>
  <si>
    <t>Budget Released till 31.12.2019</t>
  </si>
  <si>
    <t>GENERAL INFORMATION for 2019-2020</t>
  </si>
  <si>
    <t>Details of  Provisions  in the State Budget 2019-2020</t>
  </si>
  <si>
    <t>Releasing of Funds from State to Directorate / Authority / District / Block / School level during 2019-2020</t>
  </si>
  <si>
    <t xml:space="preserve">Month wise Transfer of Funds vs Expenditure under DBT during 2019-20 </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</si>
  <si>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</si>
  <si>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</si>
  <si>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</si>
  <si>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</si>
  <si>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</si>
  <si>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</si>
  <si>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</si>
  <si>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</si>
  <si>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</si>
  <si>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</si>
  <si>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</si>
  <si>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</si>
  <si>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</si>
  <si>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</si>
  <si>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</si>
  <si>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</si>
  <si>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</si>
  <si>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</si>
  <si>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</si>
  <si>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</si>
  <si>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</si>
  <si>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</si>
  <si>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</si>
  <si>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</si>
  <si>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</si>
  <si>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PAB-MDM Approval vs. PERFORMANCE (Primary Classes I to V) during 2019-2020 - Drought</t>
  </si>
  <si>
    <t xml:space="preserve">Table: AT- 2B </t>
  </si>
  <si>
    <t xml:space="preserve">Table AT-2 B: Month wise Transfer of Funds vs Expenditure under DBT during 2019-20 </t>
  </si>
  <si>
    <t>Amount in Rs</t>
  </si>
  <si>
    <t xml:space="preserve">TOTAL CENTRAL SHARE - </t>
  </si>
  <si>
    <t>DBT COMPONENT CENTRAL SHARE *</t>
  </si>
  <si>
    <t>During 01.04.2019 to 31.12.2019</t>
  </si>
  <si>
    <t>In-Cash Benefit Type Component                                                                                                                                                                (CCH Honorarieum only)</t>
  </si>
  <si>
    <t>In-Kind Benefit Type Component                                                                                                       (A Sum of Cost of Food Grains + Cooking Cost + Transport Assistance + MME)</t>
  </si>
  <si>
    <r>
      <t xml:space="preserve">Total 
Expenditure during the Month </t>
    </r>
    <r>
      <rPr>
        <b/>
        <sz val="10"/>
        <rFont val="Arial"/>
        <family val="2"/>
      </rPr>
      <t>(in ₹)  **</t>
    </r>
  </si>
  <si>
    <t>Remarks, if any</t>
  </si>
  <si>
    <r>
      <t xml:space="preserve">Fund 
Transfer during the Month             </t>
    </r>
    <r>
      <rPr>
        <b/>
        <sz val="10"/>
        <rFont val="Arial"/>
        <family val="2"/>
      </rPr>
      <t>(in ₹)</t>
    </r>
  </si>
  <si>
    <t>Electronic Fund 
Transfer (in ₹)
(NEFT, RTGS, APB, NACH)</t>
  </si>
  <si>
    <t>Non-Electronic 
Fund Transfer (in ₹)
(Cash, Cheque, DD, MO)</t>
  </si>
  <si>
    <r>
      <t xml:space="preserve">Total 
Expenditure during the Month </t>
    </r>
    <r>
      <rPr>
        <b/>
        <sz val="10"/>
        <rFont val="Arial"/>
        <family val="2"/>
      </rPr>
      <t>(in ₹)</t>
    </r>
  </si>
  <si>
    <t>April, 2019</t>
  </si>
  <si>
    <t>May, 2019</t>
  </si>
  <si>
    <t>June, 2019</t>
  </si>
  <si>
    <t>July, 2019</t>
  </si>
  <si>
    <t>August, 2019</t>
  </si>
  <si>
    <t>September, 2019</t>
  </si>
  <si>
    <t>October, 2019</t>
  </si>
  <si>
    <t>November, 2019</t>
  </si>
  <si>
    <t>December, 2019</t>
  </si>
  <si>
    <t>*  DBT COMPONENT FUNDS  = TOTAL CENTRAL SHARE - FUNDS FOR INFRASTRUCTRE (i.e. KITCHEN SHED - KITCHEN DEVICES - KITCHEN GARDEN  ETC.)</t>
  </si>
  <si>
    <t>** TOTAL EXPENDITURE &lt;= DBT COPONENT FUNDS</t>
  </si>
  <si>
    <t>Notes:</t>
  </si>
  <si>
    <t>1. State/UT breakup needs to be provided only for fund transfer/ expenditure.</t>
  </si>
  <si>
    <r>
      <rPr>
        <b/>
        <sz val="11"/>
        <color rgb="FFFF0000"/>
        <rFont val="Calibri"/>
        <family val="2"/>
        <scheme val="minor"/>
      </rPr>
      <t>2.</t>
    </r>
    <r>
      <rPr>
        <sz val="10"/>
        <color rgb="FFFF0000"/>
        <rFont val="Arial"/>
        <family val="2"/>
      </rPr>
      <t xml:space="preserve"> Cash Component: Summation of Electronic and non-electronic Fund Transfer should be equal to Total Fund Transfer for all States/UTs </t>
    </r>
  </si>
  <si>
    <t xml:space="preserve">3. In-kind Component: Aadhaar Authenticated Expenditure should be less than equal to Total Expenditure for all States/UTs </t>
  </si>
  <si>
    <r>
      <rPr>
        <b/>
        <sz val="11"/>
        <color rgb="FFFF0000"/>
        <rFont val="Calibri"/>
        <family val="2"/>
        <scheme val="minor"/>
      </rPr>
      <t>4.</t>
    </r>
    <r>
      <rPr>
        <sz val="10"/>
        <color rgb="FFFF0000"/>
        <rFont val="Arial"/>
        <family val="2"/>
      </rPr>
      <t xml:space="preserve"> Value to be reported in absolute unit (not in Lakh, Crore, etc)</t>
    </r>
  </si>
  <si>
    <r>
      <rPr>
        <b/>
        <sz val="11"/>
        <color rgb="FFFF0000"/>
        <rFont val="Calibri"/>
        <family val="2"/>
        <scheme val="minor"/>
      </rPr>
      <t>5.</t>
    </r>
    <r>
      <rPr>
        <sz val="10"/>
        <color rgb="FFFF0000"/>
        <rFont val="Arial"/>
        <family val="2"/>
      </rPr>
      <t xml:space="preserve"> Data to be reported for only for State/UTs where the Scheme is implemented;please leave the column blank for not applicable State/UTs</t>
    </r>
  </si>
  <si>
    <t xml:space="preserve">Secretary of the Nodal Department </t>
  </si>
  <si>
    <t>AT - 2 B</t>
  </si>
  <si>
    <t>Proposed at par with Honorarium given to Aganwadi Cook of Social Welfare Department</t>
  </si>
  <si>
    <t>Repair of Kitchen-cum-stores</t>
  </si>
  <si>
    <t>26.12.2019</t>
  </si>
  <si>
    <t>1.5.2019</t>
  </si>
  <si>
    <t>11.9.2019</t>
  </si>
  <si>
    <t>23.12.2019</t>
  </si>
  <si>
    <t>19.6.2019</t>
  </si>
  <si>
    <t>17.9.2019</t>
  </si>
  <si>
    <t xml:space="preserve">  </t>
  </si>
  <si>
    <t>IHM, Shillong</t>
  </si>
  <si>
    <t>5 Days</t>
  </si>
  <si>
    <t>No. of institutions where setting up of kitchen garden is proposed during 2020-21</t>
  </si>
  <si>
    <t>Rs.8.37 lakhs of Cost of Foodgrain in the opening balance is due to the fact that as per PAB, the allocation approved is 12391.12 MTs while allocation made by Ministry of HRD, Department of School Education &amp; Literacy, New Delhi is 12775.83 MTs and State Lifted 12504.62 MTs. Hence, there is a shortfall amount of Rs.8.37 lakhs on Cost of Foodgrain during 2018-19 . At present, the shortfall amount is met from corpus fund of the State. Therefore, Ministry of HRD, Department of School Education &amp; Lireracy (MDM), New Delhi is requested to released the shortfall amount so as to enable the State to recover the Corpus Fund.</t>
  </si>
  <si>
    <t>Rs.7.54 laks of transportation in the opening balance is due to the fact that as per PAB, the allocation approved is 12391.12 MTs while allocation made by Ministry of HRD, Department of School Education &amp; Literacy, New Delhi is 12775.83 MTs and State Lifted 12504.62 MTs. Hence, there is a shortfall amount of Rs.7.55 laks on transportation during 2018-19 . At present, the shortfall amount is met from corpus fund of the State. Therefore, Ministry of HRD, Department of School Education &amp; Lireracy (MDM), New Delhi is requested to released the shortfall amount so as to enable the State to recover the Corpus Fund.</t>
  </si>
  <si>
    <t>Food Craft Institute Tura (FCI)</t>
  </si>
  <si>
    <t>IHM/Master Trainer</t>
  </si>
  <si>
    <t>FCI/Master Trainer</t>
  </si>
  <si>
    <t>June-July 2019</t>
  </si>
  <si>
    <t>April-June 2019</t>
  </si>
  <si>
    <t>Aug-Dec 2019</t>
  </si>
  <si>
    <t>Jul-Dec 2019</t>
  </si>
  <si>
    <t>Testing of food samples by the Pasteur Institute, Shillong could not be taken up during the year 2019 as informed by the Pasteur Institute vide letter No. CFSM/FSSA/2011/Imple/1/Pt.1/294, Dated 26.08.19 that the renovation/upgradation work of Chemical Section of the Laboratory has been completed and High End Equipments have arrived. However, installation of the equipments is pending and expected to be completed by October 2019.  A request  has also been sent to the Joint Commissioner of Food Safety, Meghalaya, Shillong vide letter No. DSEL/ABP/MDM/72/2013/Pt/170, Dated 03.02.2020 to inform this office whether the installation of High End Equipments is completed or not so that further necessary action may be taken from this end regarding testing of cooked Mid Day Meal samples. Reply awaited.</t>
  </si>
  <si>
    <t>The Mid Day Meal Cell under the Directorate of School Education &amp; Literacy, Meghalaya, Shillong, has taken initiative to broadcast about Mid Day Meal Scheme in the All India Radio Shillong, Tura and Jowai and in AIR FM Jongphi 103.6 Mhz from August 2019 to November, 2019. The Broadcast is being done in English, Khasi and Garo (Local language).</t>
  </si>
  <si>
    <t>The Mid Day Meal Cell 11 District has displayed tablos on Mid Day Meal Scheme on behalf of the Education Department during the Indeendent's Day celebration 15.8.2019.</t>
  </si>
  <si>
    <t xml:space="preserve">Note: </t>
  </si>
  <si>
    <t xml:space="preserve">Only Reports from Public Hearing held in Jirang block have been received from the Social Audit Agencyand necessary actions have been taken vide letter no. No. DSEL/ABP/MDM/60/2017/306  dated 5th March 2020. Actoion will be taken for  other schools once reports are received.                                 </t>
  </si>
  <si>
    <t>Bill are stills awaited</t>
  </si>
  <si>
    <t xml:space="preserve">Only Reports from Public Hearing held in Laskein block have been received from the Social Audit Agency and necessary actions have been taken vide letter no. No. DSEL/ABP/MDM/60/2017/306  dated 5th March 2020. Actoion will be taken for  other schools once reports are received.                                    </t>
  </si>
  <si>
    <t>Propposal for Replacement of kitchen Devices to 1408  Government &amp; Government Aided Schools in 2020-21 and the List of Schools is enclosed at Annexure-V.</t>
  </si>
  <si>
    <t>Proposal of Honorarium to Cook-cum-helper from R.1000/- per month to Rs.3,000/- per month for 12 month.</t>
  </si>
  <si>
    <t xml:space="preserve"> Secretary of the Nodal Department </t>
  </si>
  <si>
    <t xml:space="preserve">No. of working days (During 01.04.18 to 31.12.19)                  </t>
  </si>
  <si>
    <t>Fund for repair of kitchen shed-cum-store is being received during the fag end of March 2020. Hence, fund could not be disbursed to District/School during 2019-20</t>
  </si>
  <si>
    <t>Fund for kitchen devices is being received during the March 2020 and the same has been disbursed to District/School</t>
  </si>
  <si>
    <t>31.3.2020</t>
  </si>
  <si>
    <t>19.3.2020</t>
  </si>
  <si>
    <t>17.2.2020</t>
  </si>
  <si>
    <t>17.3.2020</t>
  </si>
  <si>
    <t>Jan-March 2020</t>
  </si>
  <si>
    <t>The Fund for Repair of Rs.610.20 Lakhs is being recieved during Fag end of March 2020. Hence, fund could not be disbursed during 2019-20</t>
  </si>
  <si>
    <t>Fund for 84 New Kitchen Devices have been disbursed during March 2020.</t>
  </si>
  <si>
    <t>Fund for 84 Replacement of Kitchen Devices have been disbursed during March 2020.</t>
  </si>
  <si>
    <t>19 SSA &amp; Government Aided Schools is to be cover in 2020-21 which did not cover during 2019-20. List of Schools is enclosed at Annexure-IV.</t>
  </si>
  <si>
    <t>Apr, 2019</t>
  </si>
  <si>
    <t>Dec, 2019</t>
  </si>
  <si>
    <t>As on December 2019, Out of 125 School, 19 Schools  have not been included in 2019-20 as they did not appear in UDISE Data (i.e.1 Govertnment School, 6 Government Aided School and 12 SSA School) and the same is included in 2020-21. 62 Special Training Centre and 42 Govt.Aided Schools did not function.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</si>
</sst>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8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0"/>
      <color theme="1"/>
      <name val="Arial"/>
      <family val="2"/>
    </font>
    <font>
      <sz val="12"/>
      <name val="Calibri"/>
      <family val="2"/>
      <scheme val="minor"/>
    </font>
    <font>
      <sz val="12"/>
      <name val="Times New Roman"/>
      <family val="1"/>
    </font>
    <font>
      <sz val="10"/>
      <color indexed="8"/>
      <name val="Arial"/>
      <family val="2"/>
    </font>
    <font>
      <b/>
      <sz val="10"/>
      <color theme="1"/>
      <name val="Arial"/>
      <family val="2"/>
    </font>
    <font>
      <sz val="11"/>
      <color indexed="8"/>
      <name val="Calibri"/>
      <family val="2"/>
    </font>
    <font>
      <b/>
      <u/>
      <sz val="11"/>
      <color theme="1"/>
      <name val="Calibri"/>
      <family val="2"/>
      <scheme val="minor"/>
    </font>
    <font>
      <u/>
      <sz val="10"/>
      <color theme="10"/>
      <name val="Arial"/>
      <family val="2"/>
    </font>
    <font>
      <sz val="11"/>
      <color theme="1"/>
      <name val="Arial"/>
      <family val="2"/>
    </font>
    <font>
      <b/>
      <sz val="11"/>
      <color rgb="FFFF0000"/>
      <name val="Calibri"/>
      <family val="2"/>
      <scheme val="minor"/>
    </font>
    <font>
      <sz val="10"/>
      <color rgb="FFFF0000"/>
      <name val="Trebuchet MS"/>
      <family val="2"/>
    </font>
    <font>
      <sz val="10"/>
      <color theme="1"/>
      <name val="Trebuchet MS"/>
      <family val="2"/>
    </font>
    <font>
      <b/>
      <i/>
      <u/>
      <sz val="11"/>
      <color theme="1"/>
      <name val="Calibri"/>
      <family val="2"/>
      <scheme val="minor"/>
    </font>
    <font>
      <sz val="10"/>
      <color theme="3"/>
      <name val="Arial"/>
      <family val="2"/>
    </font>
    <font>
      <sz val="12"/>
      <color rgb="FF000000"/>
      <name val="Calibri"/>
      <family val="2"/>
    </font>
    <font>
      <sz val="11"/>
      <color rgb="FF000000"/>
      <name val="Calibri"/>
      <family val="2"/>
      <scheme val="minor"/>
    </font>
    <font>
      <sz val="11"/>
      <color rgb="FF000000"/>
      <name val="Arial"/>
      <family val="2"/>
    </font>
    <font>
      <sz val="10"/>
      <name val="Arial"/>
    </font>
    <font>
      <b/>
      <sz val="16"/>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bgColor indexed="64"/>
      </patternFill>
    </fill>
    <fill>
      <patternFill patternType="solid">
        <fgColor theme="9" tint="0.39997558519241921"/>
        <bgColor indexed="64"/>
      </patternFill>
    </fill>
    <fill>
      <patternFill patternType="solid">
        <fgColor theme="9"/>
        <bgColor indexed="64"/>
      </patternFill>
    </fill>
    <fill>
      <patternFill patternType="solid">
        <fgColor theme="5"/>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23">
    <xf numFmtId="0" fontId="0" fillId="0" borderId="0"/>
    <xf numFmtId="0" fontId="54" fillId="0" borderId="0"/>
    <xf numFmtId="0" fontId="54" fillId="0" borderId="0"/>
    <xf numFmtId="0" fontId="14" fillId="0" borderId="0"/>
    <xf numFmtId="0" fontId="14" fillId="0" borderId="0"/>
    <xf numFmtId="0" fontId="14" fillId="0" borderId="0"/>
    <xf numFmtId="0" fontId="74" fillId="0" borderId="0" applyNumberFormat="0" applyFill="0" applyBorder="0" applyAlignment="0" applyProtection="0"/>
    <xf numFmtId="0" fontId="4" fillId="0" borderId="0"/>
    <xf numFmtId="0" fontId="2" fillId="0" borderId="0"/>
    <xf numFmtId="0" fontId="2" fillId="0" borderId="0"/>
    <xf numFmtId="0" fontId="2" fillId="0" borderId="0"/>
    <xf numFmtId="0" fontId="2" fillId="0" borderId="0"/>
    <xf numFmtId="0" fontId="14"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9" fontId="84" fillId="0" borderId="0" applyFont="0" applyFill="0" applyBorder="0" applyAlignment="0" applyProtection="0"/>
  </cellStyleXfs>
  <cellXfs count="1133">
    <xf numFmtId="0" fontId="0" fillId="0" borderId="0" xfId="0"/>
    <xf numFmtId="0" fontId="9"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xf>
    <xf numFmtId="0" fontId="9" fillId="0" borderId="3" xfId="0" applyFont="1"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9" fillId="0" borderId="0" xfId="0" applyFont="1" applyBorder="1" applyAlignment="1">
      <alignment horizontal="center"/>
    </xf>
    <xf numFmtId="0" fontId="0" fillId="0" borderId="0" xfId="0" applyBorder="1"/>
    <xf numFmtId="0" fontId="13" fillId="0" borderId="0" xfId="0" applyFont="1"/>
    <xf numFmtId="0" fontId="9" fillId="0" borderId="0" xfId="0" applyFont="1"/>
    <xf numFmtId="0" fontId="14" fillId="0" borderId="0" xfId="0" applyFont="1"/>
    <xf numFmtId="0" fontId="9" fillId="0" borderId="0" xfId="0" applyFont="1" applyBorder="1" applyAlignment="1">
      <alignment horizontal="right"/>
    </xf>
    <xf numFmtId="0" fontId="14" fillId="0" borderId="2" xfId="0" applyFont="1" applyBorder="1" applyAlignment="1">
      <alignment horizontal="center"/>
    </xf>
    <xf numFmtId="0" fontId="14" fillId="0" borderId="2" xfId="0" applyFont="1" applyBorder="1"/>
    <xf numFmtId="0" fontId="14" fillId="0" borderId="0" xfId="0" applyFont="1" applyFill="1" applyBorder="1" applyAlignment="1">
      <alignment horizontal="left"/>
    </xf>
    <xf numFmtId="0" fontId="14" fillId="0" borderId="0" xfId="0" applyFont="1" applyBorder="1"/>
    <xf numFmtId="0" fontId="16" fillId="0" borderId="0" xfId="0" applyFont="1" applyAlignment="1">
      <alignment horizontal="center"/>
    </xf>
    <xf numFmtId="0" fontId="16" fillId="0" borderId="0" xfId="0" applyFont="1" applyBorder="1" applyAlignment="1">
      <alignment horizontal="center"/>
    </xf>
    <xf numFmtId="0" fontId="14" fillId="0" borderId="0" xfId="0" applyFont="1" applyBorder="1" applyAlignment="1">
      <alignment horizontal="left"/>
    </xf>
    <xf numFmtId="0" fontId="9" fillId="0" borderId="6" xfId="0" applyFont="1" applyFill="1" applyBorder="1" applyAlignment="1">
      <alignment horizontal="center" vertical="top" wrapText="1"/>
    </xf>
    <xf numFmtId="0" fontId="9" fillId="0" borderId="2" xfId="0" applyFont="1" applyFill="1" applyBorder="1" applyAlignment="1">
      <alignment horizontal="center" vertical="top" wrapText="1"/>
    </xf>
    <xf numFmtId="0" fontId="14" fillId="0" borderId="5" xfId="0" applyFont="1" applyBorder="1"/>
    <xf numFmtId="0" fontId="14" fillId="0" borderId="6" xfId="0" applyFont="1" applyBorder="1"/>
    <xf numFmtId="0" fontId="9" fillId="0" borderId="2" xfId="0" applyFont="1" applyBorder="1"/>
    <xf numFmtId="0" fontId="9" fillId="0" borderId="0" xfId="0" applyFont="1" applyBorder="1"/>
    <xf numFmtId="0" fontId="9" fillId="0" borderId="0" xfId="0" applyFont="1" applyAlignment="1">
      <alignment horizontal="left"/>
    </xf>
    <xf numFmtId="0" fontId="9" fillId="0" borderId="0" xfId="0" applyFont="1" applyAlignment="1">
      <alignment horizontal="right"/>
    </xf>
    <xf numFmtId="0" fontId="9" fillId="0" borderId="1" xfId="0" applyFont="1" applyFill="1" applyBorder="1" applyAlignment="1">
      <alignment horizontal="center" vertical="top" wrapText="1"/>
    </xf>
    <xf numFmtId="0" fontId="14" fillId="0" borderId="0" xfId="0" applyFont="1" applyBorder="1" applyAlignment="1">
      <alignment vertical="top"/>
    </xf>
    <xf numFmtId="0" fontId="9" fillId="0" borderId="0" xfId="0" applyFont="1" applyAlignment="1"/>
    <xf numFmtId="0" fontId="14" fillId="0" borderId="0" xfId="0" applyFont="1" applyAlignment="1">
      <alignment vertical="top" wrapText="1"/>
    </xf>
    <xf numFmtId="0" fontId="9" fillId="0" borderId="2" xfId="0" applyFont="1" applyBorder="1" applyAlignment="1">
      <alignment vertical="top" wrapText="1"/>
    </xf>
    <xf numFmtId="0" fontId="13" fillId="0" borderId="0" xfId="0" applyFont="1" applyAlignment="1">
      <alignment horizontal="center"/>
    </xf>
    <xf numFmtId="0" fontId="10" fillId="0" borderId="0" xfId="0" applyFont="1" applyAlignment="1">
      <alignment horizontal="right"/>
    </xf>
    <xf numFmtId="0" fontId="14" fillId="0" borderId="0" xfId="0" applyFont="1" applyBorder="1" applyAlignment="1">
      <alignment horizontal="left" wrapText="1"/>
    </xf>
    <xf numFmtId="0" fontId="10" fillId="0" borderId="0" xfId="0" applyFont="1" applyAlignment="1"/>
    <xf numFmtId="0" fontId="18" fillId="0" borderId="0" xfId="0" applyFont="1" applyAlignment="1"/>
    <xf numFmtId="0" fontId="19" fillId="0" borderId="0" xfId="0" applyFont="1" applyAlignment="1"/>
    <xf numFmtId="0" fontId="12" fillId="0" borderId="0" xfId="0" applyFont="1" applyAlignment="1">
      <alignment horizontal="center" wrapText="1"/>
    </xf>
    <xf numFmtId="0" fontId="12" fillId="0" borderId="0" xfId="0" applyFont="1" applyAlignment="1">
      <alignment horizontal="center"/>
    </xf>
    <xf numFmtId="0" fontId="21" fillId="0" borderId="0" xfId="0" applyFont="1" applyAlignment="1">
      <alignment horizontal="right"/>
    </xf>
    <xf numFmtId="0" fontId="20" fillId="0" borderId="0" xfId="0" applyFont="1"/>
    <xf numFmtId="0" fontId="22" fillId="0" borderId="2" xfId="0" applyFont="1" applyBorder="1" applyAlignment="1">
      <alignment horizontal="center"/>
    </xf>
    <xf numFmtId="0" fontId="22" fillId="0" borderId="2" xfId="0" applyFont="1" applyBorder="1" applyAlignment="1">
      <alignment horizontal="center" vertical="top" wrapText="1"/>
    </xf>
    <xf numFmtId="0" fontId="20" fillId="0" borderId="2" xfId="0" applyFont="1" applyBorder="1"/>
    <xf numFmtId="0" fontId="20" fillId="0" borderId="2" xfId="0" applyFont="1" applyBorder="1" applyAlignment="1">
      <alignment horizontal="center"/>
    </xf>
    <xf numFmtId="0" fontId="22" fillId="0" borderId="0" xfId="0" applyFont="1"/>
    <xf numFmtId="0" fontId="20" fillId="0" borderId="0" xfId="0" applyFont="1" applyBorder="1"/>
    <xf numFmtId="0" fontId="20" fillId="0" borderId="0" xfId="0" applyFont="1" applyAlignment="1">
      <alignment horizontal="center" vertical="top" wrapText="1"/>
    </xf>
    <xf numFmtId="0" fontId="20" fillId="0" borderId="0" xfId="0" applyFont="1" applyAlignment="1">
      <alignment vertical="top" wrapText="1"/>
    </xf>
    <xf numFmtId="0" fontId="20" fillId="0" borderId="2" xfId="0" applyFont="1" applyBorder="1" applyAlignment="1">
      <alignment horizontal="center" vertical="top" wrapText="1"/>
    </xf>
    <xf numFmtId="0" fontId="20" fillId="0" borderId="2" xfId="0" applyFont="1" applyBorder="1" applyAlignment="1">
      <alignment vertical="top" wrapText="1"/>
    </xf>
    <xf numFmtId="0" fontId="22" fillId="0" borderId="2" xfId="0" applyFont="1" applyFill="1" applyBorder="1" applyAlignment="1">
      <alignment vertical="top" wrapText="1"/>
    </xf>
    <xf numFmtId="0" fontId="20" fillId="0" borderId="0" xfId="0" applyFont="1" applyBorder="1" applyAlignment="1">
      <alignment vertical="top" wrapText="1"/>
    </xf>
    <xf numFmtId="0" fontId="22" fillId="0" borderId="0" xfId="0" applyFont="1" applyFill="1" applyBorder="1" applyAlignment="1">
      <alignment vertical="top" wrapText="1"/>
    </xf>
    <xf numFmtId="0" fontId="20" fillId="0" borderId="0" xfId="0" applyFont="1" applyBorder="1" applyAlignment="1">
      <alignment horizontal="center" vertical="top" wrapText="1"/>
    </xf>
    <xf numFmtId="0" fontId="23" fillId="0" borderId="0" xfId="0" applyFont="1" applyAlignment="1">
      <alignment horizontal="center" vertical="top" wrapText="1"/>
    </xf>
    <xf numFmtId="0" fontId="17" fillId="0" borderId="2" xfId="0" applyFont="1" applyBorder="1" applyAlignment="1">
      <alignment horizontal="center" vertical="top" wrapText="1"/>
    </xf>
    <xf numFmtId="0" fontId="17" fillId="0" borderId="0" xfId="0" applyFont="1"/>
    <xf numFmtId="0" fontId="24" fillId="0" borderId="2" xfId="0" applyFont="1" applyBorder="1" applyAlignment="1">
      <alignment horizontal="center" vertical="top" wrapText="1"/>
    </xf>
    <xf numFmtId="0" fontId="24" fillId="0" borderId="2" xfId="0" applyFont="1" applyBorder="1" applyAlignment="1">
      <alignment horizontal="center" vertical="top"/>
    </xf>
    <xf numFmtId="0" fontId="9" fillId="0" borderId="2" xfId="0" applyFont="1" applyBorder="1" applyAlignment="1">
      <alignment horizontal="center" vertical="top"/>
    </xf>
    <xf numFmtId="0" fontId="24" fillId="0" borderId="0" xfId="0" applyFont="1"/>
    <xf numFmtId="0" fontId="24" fillId="0" borderId="2" xfId="0" quotePrefix="1" applyFont="1" applyBorder="1" applyAlignment="1">
      <alignment horizontal="center" vertical="top" wrapText="1"/>
    </xf>
    <xf numFmtId="0" fontId="22" fillId="0" borderId="2" xfId="0" applyFont="1" applyBorder="1" applyAlignment="1">
      <alignment horizontal="center" wrapText="1"/>
    </xf>
    <xf numFmtId="0" fontId="14" fillId="0" borderId="0" xfId="0" quotePrefix="1" applyFont="1" applyBorder="1" applyAlignment="1">
      <alignment horizontal="center"/>
    </xf>
    <xf numFmtId="0" fontId="26" fillId="0" borderId="0" xfId="1" applyFont="1"/>
    <xf numFmtId="0" fontId="27" fillId="0" borderId="2" xfId="1" applyFont="1" applyBorder="1" applyAlignment="1">
      <alignment horizontal="center" vertical="top" wrapText="1"/>
    </xf>
    <xf numFmtId="0" fontId="54" fillId="0" borderId="0" xfId="1"/>
    <xf numFmtId="0" fontId="54" fillId="0" borderId="0" xfId="1" applyAlignment="1">
      <alignment horizontal="left"/>
    </xf>
    <xf numFmtId="0" fontId="28" fillId="0" borderId="0" xfId="1" applyFont="1" applyAlignment="1">
      <alignment horizontal="left"/>
    </xf>
    <xf numFmtId="0" fontId="54" fillId="0" borderId="7" xfId="1" applyBorder="1" applyAlignment="1">
      <alignment horizontal="center"/>
    </xf>
    <xf numFmtId="0" fontId="25" fillId="0" borderId="0" xfId="1" applyFont="1"/>
    <xf numFmtId="0" fontId="25" fillId="0" borderId="0" xfId="1" applyFont="1" applyAlignment="1">
      <alignment horizontal="center"/>
    </xf>
    <xf numFmtId="0" fontId="54" fillId="0" borderId="0" xfId="1" applyBorder="1"/>
    <xf numFmtId="0" fontId="9" fillId="0" borderId="0" xfId="0" applyFont="1" applyAlignment="1">
      <alignment horizontal="left" vertical="top" wrapText="1"/>
    </xf>
    <xf numFmtId="0" fontId="9" fillId="0" borderId="0" xfId="0" applyFont="1" applyAlignment="1">
      <alignment vertical="top" wrapText="1"/>
    </xf>
    <xf numFmtId="0" fontId="29" fillId="0" borderId="3" xfId="1" applyFont="1" applyBorder="1" applyAlignment="1">
      <alignment horizontal="center" vertical="top" wrapText="1"/>
    </xf>
    <xf numFmtId="0" fontId="29" fillId="0" borderId="2" xfId="1" applyFont="1" applyBorder="1" applyAlignment="1">
      <alignment horizontal="center" vertical="top" wrapText="1"/>
    </xf>
    <xf numFmtId="0" fontId="25" fillId="0" borderId="0" xfId="1" applyFont="1" applyBorder="1" applyAlignment="1">
      <alignment horizontal="left"/>
    </xf>
    <xf numFmtId="0" fontId="14" fillId="0" borderId="0" xfId="3"/>
    <xf numFmtId="0" fontId="19" fillId="0" borderId="0" xfId="3" applyFont="1" applyAlignment="1">
      <alignment horizontal="center"/>
    </xf>
    <xf numFmtId="0" fontId="12" fillId="0" borderId="0" xfId="3" applyFont="1" applyAlignment="1">
      <alignment horizontal="center"/>
    </xf>
    <xf numFmtId="0" fontId="11" fillId="0" borderId="0" xfId="3" applyFont="1"/>
    <xf numFmtId="0" fontId="9" fillId="0" borderId="2" xfId="3" applyFont="1" applyBorder="1" applyAlignment="1">
      <alignment horizontal="center"/>
    </xf>
    <xf numFmtId="0" fontId="9" fillId="0" borderId="2" xfId="3" applyFont="1" applyBorder="1" applyAlignment="1">
      <alignment horizontal="center" vertical="top" wrapText="1"/>
    </xf>
    <xf numFmtId="0" fontId="9" fillId="0" borderId="4" xfId="3" applyFont="1" applyBorder="1" applyAlignment="1">
      <alignment horizontal="center" vertical="top" wrapText="1"/>
    </xf>
    <xf numFmtId="0" fontId="14" fillId="0" borderId="2" xfId="3" applyBorder="1" applyAlignment="1">
      <alignment horizontal="center"/>
    </xf>
    <xf numFmtId="0" fontId="14" fillId="0" borderId="0" xfId="3" applyFill="1" applyBorder="1" applyAlignment="1">
      <alignment horizontal="left"/>
    </xf>
    <xf numFmtId="0" fontId="9" fillId="0" borderId="0" xfId="3" applyFont="1" applyBorder="1" applyAlignment="1">
      <alignment horizontal="center"/>
    </xf>
    <xf numFmtId="0" fontId="14" fillId="0" borderId="0" xfId="3" applyBorder="1"/>
    <xf numFmtId="0" fontId="13" fillId="0" borderId="0" xfId="3" applyFont="1"/>
    <xf numFmtId="0" fontId="9" fillId="0" borderId="0" xfId="3" applyFont="1"/>
    <xf numFmtId="0" fontId="10" fillId="0" borderId="0" xfId="3" applyFont="1" applyAlignment="1"/>
    <xf numFmtId="0" fontId="24" fillId="0" borderId="7" xfId="0" applyFont="1" applyBorder="1" applyAlignment="1"/>
    <xf numFmtId="0" fontId="9" fillId="0" borderId="6" xfId="0" applyFont="1" applyBorder="1" applyAlignment="1">
      <alignment horizontal="center" vertical="top" wrapText="1"/>
    </xf>
    <xf numFmtId="0" fontId="0" fillId="0" borderId="0" xfId="0" applyAlignment="1">
      <alignment horizontal="left"/>
    </xf>
    <xf numFmtId="0" fontId="10" fillId="0" borderId="0" xfId="0" applyFont="1" applyAlignment="1">
      <alignment horizontal="center"/>
    </xf>
    <xf numFmtId="0" fontId="9" fillId="0" borderId="9" xfId="0" applyFont="1" applyFill="1" applyBorder="1" applyAlignment="1">
      <alignment horizontal="center" vertical="top" wrapText="1"/>
    </xf>
    <xf numFmtId="0" fontId="14" fillId="0" borderId="2" xfId="0" applyFont="1" applyBorder="1" applyAlignment="1">
      <alignment horizontal="center" vertical="center" wrapText="1"/>
    </xf>
    <xf numFmtId="0" fontId="13" fillId="0" borderId="0" xfId="0" applyFont="1" applyAlignment="1"/>
    <xf numFmtId="0" fontId="26" fillId="0" borderId="2" xfId="1" applyFont="1" applyBorder="1"/>
    <xf numFmtId="0" fontId="26" fillId="0" borderId="0" xfId="1" applyFont="1" applyBorder="1"/>
    <xf numFmtId="0" fontId="9" fillId="0" borderId="10" xfId="0" applyFont="1" applyFill="1" applyBorder="1" applyAlignment="1">
      <alignment horizontal="center" vertical="top" wrapText="1"/>
    </xf>
    <xf numFmtId="0" fontId="24" fillId="0" borderId="0" xfId="0" applyFont="1" applyBorder="1" applyAlignment="1"/>
    <xf numFmtId="0" fontId="12" fillId="0" borderId="0" xfId="0" applyFont="1" applyAlignment="1"/>
    <xf numFmtId="0" fontId="17" fillId="0" borderId="0" xfId="0" applyFont="1" applyBorder="1"/>
    <xf numFmtId="0" fontId="31" fillId="0" borderId="0" xfId="1" applyFont="1"/>
    <xf numFmtId="0" fontId="54" fillId="0" borderId="2" xfId="1" applyBorder="1" applyAlignment="1">
      <alignment horizontal="center"/>
    </xf>
    <xf numFmtId="0" fontId="20" fillId="0" borderId="0" xfId="0" applyFont="1" applyBorder="1" applyAlignment="1"/>
    <xf numFmtId="0" fontId="9" fillId="0" borderId="0" xfId="0" applyFont="1" applyBorder="1" applyAlignment="1">
      <alignment horizontal="center" vertical="top"/>
    </xf>
    <xf numFmtId="0" fontId="9" fillId="0" borderId="0" xfId="0" applyFont="1" applyBorder="1" applyAlignment="1">
      <alignment horizontal="center" vertical="top" wrapText="1"/>
    </xf>
    <xf numFmtId="0" fontId="26" fillId="0" borderId="2" xfId="1" applyFont="1" applyBorder="1" applyAlignment="1">
      <alignment horizontal="center"/>
    </xf>
    <xf numFmtId="0" fontId="9" fillId="0" borderId="0" xfId="3" applyFont="1" applyBorder="1"/>
    <xf numFmtId="0" fontId="25" fillId="0" borderId="0" xfId="1" applyFont="1" applyBorder="1" applyAlignment="1">
      <alignment horizontal="center"/>
    </xf>
    <xf numFmtId="0" fontId="13" fillId="0" borderId="0" xfId="0" applyFont="1" applyBorder="1"/>
    <xf numFmtId="0" fontId="27" fillId="0" borderId="3" xfId="1" applyFont="1" applyBorder="1" applyAlignment="1">
      <alignment horizontal="center" vertical="top" wrapText="1"/>
    </xf>
    <xf numFmtId="0" fontId="13" fillId="0" borderId="2" xfId="0" applyFont="1" applyBorder="1"/>
    <xf numFmtId="0" fontId="9" fillId="0" borderId="0" xfId="0" applyFont="1" applyAlignment="1">
      <alignment horizontal="right" vertical="top" wrapText="1"/>
    </xf>
    <xf numFmtId="0" fontId="9" fillId="0" borderId="0" xfId="0" applyFont="1" applyAlignment="1">
      <alignment horizontal="center" vertical="top" wrapText="1"/>
    </xf>
    <xf numFmtId="0" fontId="18" fillId="0" borderId="0" xfId="0" applyFont="1" applyAlignment="1">
      <alignment horizontal="center"/>
    </xf>
    <xf numFmtId="0" fontId="14" fillId="0" borderId="0" xfId="0" applyFont="1" applyAlignment="1">
      <alignment horizontal="center"/>
    </xf>
    <xf numFmtId="0" fontId="13" fillId="0" borderId="0" xfId="3" applyFont="1" applyAlignment="1">
      <alignment horizontal="center"/>
    </xf>
    <xf numFmtId="0" fontId="25" fillId="0" borderId="2" xfId="1" applyFont="1" applyBorder="1" applyAlignment="1">
      <alignment horizontal="center"/>
    </xf>
    <xf numFmtId="0" fontId="25" fillId="0" borderId="0" xfId="1" applyFont="1" applyAlignment="1">
      <alignment horizontal="center" vertical="top" wrapText="1"/>
    </xf>
    <xf numFmtId="0" fontId="25" fillId="0" borderId="2" xfId="1" applyFont="1" applyBorder="1" applyAlignment="1">
      <alignment horizontal="center" vertical="top" wrapText="1"/>
    </xf>
    <xf numFmtId="0" fontId="18" fillId="0" borderId="0" xfId="3" applyFont="1" applyAlignment="1"/>
    <xf numFmtId="0" fontId="24" fillId="0" borderId="0" xfId="0" applyFont="1" applyBorder="1" applyAlignment="1">
      <alignment horizontal="center"/>
    </xf>
    <xf numFmtId="0" fontId="13" fillId="0" borderId="7" xfId="0" applyFont="1" applyBorder="1" applyAlignment="1"/>
    <xf numFmtId="0" fontId="9" fillId="0" borderId="10" xfId="3" applyFont="1" applyFill="1" applyBorder="1" applyAlignment="1">
      <alignment horizontal="center" vertical="top" wrapText="1"/>
    </xf>
    <xf numFmtId="0" fontId="14" fillId="0" borderId="0" xfId="3" applyAlignment="1">
      <alignment horizontal="left"/>
    </xf>
    <xf numFmtId="0" fontId="13" fillId="0" borderId="0" xfId="3" applyFont="1" applyAlignment="1">
      <alignment vertical="top" wrapText="1"/>
    </xf>
    <xf numFmtId="0" fontId="21" fillId="0" borderId="0" xfId="0" applyFont="1" applyAlignment="1">
      <alignment horizontal="left"/>
    </xf>
    <xf numFmtId="0" fontId="9" fillId="0" borderId="8" xfId="0" applyFont="1" applyBorder="1" applyAlignment="1">
      <alignment horizontal="center" vertical="top" wrapText="1"/>
    </xf>
    <xf numFmtId="0" fontId="14" fillId="0" borderId="0" xfId="1" applyFont="1"/>
    <xf numFmtId="0" fontId="12" fillId="0" borderId="0" xfId="1" applyFont="1" applyAlignment="1">
      <alignment horizontal="center"/>
    </xf>
    <xf numFmtId="0" fontId="9" fillId="0" borderId="2" xfId="1" applyFont="1" applyBorder="1" applyAlignment="1">
      <alignment horizontal="center" vertical="top" wrapText="1"/>
    </xf>
    <xf numFmtId="0" fontId="14" fillId="0" borderId="2" xfId="1" applyFont="1" applyBorder="1"/>
    <xf numFmtId="0" fontId="16" fillId="0" borderId="0" xfId="1" applyFont="1"/>
    <xf numFmtId="0" fontId="9" fillId="0" borderId="2" xfId="1" applyFont="1" applyBorder="1"/>
    <xf numFmtId="0" fontId="14" fillId="0" borderId="2" xfId="1" applyFont="1" applyBorder="1" applyAlignment="1">
      <alignment horizontal="center"/>
    </xf>
    <xf numFmtId="0" fontId="24" fillId="0" borderId="2" xfId="1" applyFont="1" applyBorder="1" applyAlignment="1">
      <alignment horizontal="center"/>
    </xf>
    <xf numFmtId="0" fontId="24" fillId="0" borderId="2" xfId="0" applyFont="1" applyBorder="1" applyAlignment="1">
      <alignment horizontal="center"/>
    </xf>
    <xf numFmtId="0" fontId="32" fillId="0" borderId="2" xfId="0" applyFont="1" applyBorder="1" applyAlignment="1">
      <alignment horizontal="center" vertical="top" wrapText="1"/>
    </xf>
    <xf numFmtId="0" fontId="33" fillId="0" borderId="0" xfId="0" applyFont="1" applyAlignment="1">
      <alignment vertical="top" wrapText="1"/>
    </xf>
    <xf numFmtId="0" fontId="34" fillId="0" borderId="3" xfId="1" applyFont="1" applyBorder="1" applyAlignment="1">
      <alignment horizontal="center" vertical="top" wrapText="1"/>
    </xf>
    <xf numFmtId="0" fontId="31" fillId="0" borderId="0" xfId="1" applyFont="1" applyAlignment="1">
      <alignment horizontal="center"/>
    </xf>
    <xf numFmtId="0" fontId="35" fillId="0" borderId="10" xfId="1" applyFont="1" applyBorder="1" applyAlignment="1">
      <alignment horizontal="center" wrapText="1"/>
    </xf>
    <xf numFmtId="0" fontId="35" fillId="0" borderId="1" xfId="1" applyFont="1" applyBorder="1" applyAlignment="1">
      <alignment horizontal="center"/>
    </xf>
    <xf numFmtId="0" fontId="9" fillId="0" borderId="11" xfId="3" applyFont="1" applyFill="1" applyBorder="1" applyAlignment="1">
      <alignment horizontal="center" vertical="top" wrapText="1"/>
    </xf>
    <xf numFmtId="0" fontId="14" fillId="0" borderId="2" xfId="0" applyFont="1" applyBorder="1" applyAlignment="1">
      <alignment horizontal="center" vertical="center"/>
    </xf>
    <xf numFmtId="0" fontId="9" fillId="0" borderId="0" xfId="0" applyFont="1" applyBorder="1" applyAlignment="1"/>
    <xf numFmtId="0" fontId="22" fillId="0" borderId="0" xfId="0" applyFont="1" applyAlignment="1">
      <alignment horizontal="right" vertical="top" wrapText="1"/>
    </xf>
    <xf numFmtId="0" fontId="0" fillId="0" borderId="0" xfId="0" applyAlignment="1">
      <alignment horizontal="center"/>
    </xf>
    <xf numFmtId="0" fontId="13" fillId="0" borderId="0" xfId="0" applyFont="1" applyBorder="1" applyAlignment="1"/>
    <xf numFmtId="0" fontId="29" fillId="0" borderId="5" xfId="1" applyFont="1" applyBorder="1" applyAlignment="1">
      <alignment horizontal="center" vertical="top" wrapText="1"/>
    </xf>
    <xf numFmtId="0" fontId="22" fillId="0" borderId="0" xfId="0" applyFont="1" applyAlignment="1">
      <alignment horizontal="center"/>
    </xf>
    <xf numFmtId="0" fontId="37" fillId="0" borderId="0" xfId="1" applyFont="1" applyAlignment="1">
      <alignment horizontal="center"/>
    </xf>
    <xf numFmtId="0" fontId="14" fillId="0" borderId="0" xfId="3" applyFont="1"/>
    <xf numFmtId="0" fontId="9" fillId="0" borderId="2" xfId="1" applyFont="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vertical="top"/>
    </xf>
    <xf numFmtId="0" fontId="24" fillId="0" borderId="2" xfId="3" applyFont="1" applyBorder="1" applyAlignment="1">
      <alignment horizontal="center" wrapText="1"/>
    </xf>
    <xf numFmtId="0" fontId="24" fillId="0" borderId="0" xfId="0" applyFont="1" applyAlignment="1">
      <alignment horizontal="center" vertical="top" wrapText="1"/>
    </xf>
    <xf numFmtId="0" fontId="9" fillId="0" borderId="2" xfId="3" applyFont="1" applyBorder="1" applyAlignment="1">
      <alignment horizontal="left" vertical="center" wrapText="1"/>
    </xf>
    <xf numFmtId="0" fontId="9" fillId="0" borderId="2" xfId="3" applyFont="1" applyBorder="1" applyAlignment="1">
      <alignment horizontal="left" vertical="center"/>
    </xf>
    <xf numFmtId="0" fontId="15" fillId="0" borderId="2" xfId="3" applyFont="1" applyBorder="1" applyAlignment="1">
      <alignment horizontal="left" vertical="center" wrapText="1"/>
    </xf>
    <xf numFmtId="0" fontId="14" fillId="0" borderId="0" xfId="4"/>
    <xf numFmtId="0" fontId="13" fillId="0" borderId="0" xfId="4" applyFont="1" applyAlignment="1"/>
    <xf numFmtId="0" fontId="19" fillId="0" borderId="0" xfId="4" applyFont="1" applyAlignment="1"/>
    <xf numFmtId="0" fontId="11" fillId="0" borderId="0" xfId="4" applyFont="1"/>
    <xf numFmtId="0" fontId="24" fillId="0" borderId="2" xfId="4" applyFont="1" applyBorder="1" applyAlignment="1">
      <alignment horizontal="center" vertical="top" wrapText="1"/>
    </xf>
    <xf numFmtId="0" fontId="24" fillId="0" borderId="0" xfId="4" applyFont="1"/>
    <xf numFmtId="0" fontId="24" fillId="0" borderId="2" xfId="4" applyFont="1" applyBorder="1"/>
    <xf numFmtId="0" fontId="24" fillId="0" borderId="0" xfId="4" applyFont="1" applyBorder="1"/>
    <xf numFmtId="0" fontId="24" fillId="0" borderId="5" xfId="4" applyFont="1" applyBorder="1" applyAlignment="1">
      <alignment horizontal="center" vertical="top" wrapText="1"/>
    </xf>
    <xf numFmtId="0" fontId="24" fillId="0" borderId="9" xfId="4" applyFont="1" applyBorder="1" applyAlignment="1">
      <alignment horizontal="center" vertical="top" wrapText="1"/>
    </xf>
    <xf numFmtId="0" fontId="24" fillId="0" borderId="6" xfId="4" applyFont="1" applyBorder="1" applyAlignment="1">
      <alignment horizontal="center" vertical="top" wrapText="1"/>
    </xf>
    <xf numFmtId="0" fontId="9" fillId="0" borderId="0" xfId="4" applyFont="1"/>
    <xf numFmtId="0" fontId="24" fillId="0" borderId="2" xfId="4" applyFont="1" applyBorder="1" applyAlignment="1">
      <alignment horizontal="center"/>
    </xf>
    <xf numFmtId="0" fontId="9" fillId="0" borderId="2" xfId="4" applyFont="1" applyBorder="1"/>
    <xf numFmtId="0" fontId="14" fillId="0" borderId="0" xfId="4" applyFill="1" applyBorder="1" applyAlignment="1">
      <alignment horizontal="left"/>
    </xf>
    <xf numFmtId="0" fontId="14" fillId="0" borderId="0" xfId="4" applyAlignment="1">
      <alignment horizontal="left"/>
    </xf>
    <xf numFmtId="0" fontId="13" fillId="0" borderId="0" xfId="4" applyFont="1"/>
    <xf numFmtId="0" fontId="14" fillId="0" borderId="0" xfId="5"/>
    <xf numFmtId="0" fontId="10" fillId="0" borderId="0" xfId="5" applyFont="1" applyAlignment="1">
      <alignment horizontal="right"/>
    </xf>
    <xf numFmtId="0" fontId="11" fillId="0" borderId="0" xfId="5" applyFont="1" applyAlignment="1">
      <alignment horizontal="right"/>
    </xf>
    <xf numFmtId="0" fontId="22" fillId="0" borderId="2" xfId="5" applyFont="1" applyBorder="1" applyAlignment="1">
      <alignment horizontal="center" vertical="top" wrapText="1"/>
    </xf>
    <xf numFmtId="0" fontId="22" fillId="0" borderId="2" xfId="5" applyFont="1" applyBorder="1" applyAlignment="1">
      <alignment horizontal="center" vertical="center" wrapText="1"/>
    </xf>
    <xf numFmtId="0" fontId="9" fillId="0" borderId="2" xfId="5" applyFont="1" applyBorder="1" applyAlignment="1">
      <alignment horizontal="center" vertical="center"/>
    </xf>
    <xf numFmtId="0" fontId="20" fillId="0" borderId="2" xfId="5" applyFont="1" applyBorder="1" applyAlignment="1">
      <alignment horizontal="left" vertical="top" wrapText="1"/>
    </xf>
    <xf numFmtId="0" fontId="20" fillId="0" borderId="2" xfId="5" applyFont="1" applyBorder="1" applyAlignment="1">
      <alignment horizontal="center" vertical="top" wrapText="1"/>
    </xf>
    <xf numFmtId="0" fontId="20" fillId="0" borderId="0" xfId="5" applyFont="1" applyAlignment="1">
      <alignment horizontal="left"/>
    </xf>
    <xf numFmtId="0" fontId="56" fillId="0" borderId="0" xfId="0" applyFont="1" applyAlignment="1">
      <alignment horizontal="center"/>
    </xf>
    <xf numFmtId="0" fontId="40" fillId="0" borderId="0" xfId="0" applyFont="1" applyAlignment="1">
      <alignment horizontal="center"/>
    </xf>
    <xf numFmtId="0" fontId="41" fillId="0" borderId="0" xfId="0" applyFont="1"/>
    <xf numFmtId="0" fontId="42" fillId="0" borderId="0" xfId="0" applyFont="1" applyBorder="1" applyAlignment="1"/>
    <xf numFmtId="0" fontId="42" fillId="0" borderId="1" xfId="0" applyFont="1" applyBorder="1" applyAlignment="1">
      <alignment vertical="top" wrapText="1"/>
    </xf>
    <xf numFmtId="0" fontId="43" fillId="0" borderId="2" xfId="0" quotePrefix="1" applyFont="1" applyBorder="1" applyAlignment="1">
      <alignment horizontal="center" vertical="top" wrapText="1"/>
    </xf>
    <xf numFmtId="0" fontId="0" fillId="2" borderId="2" xfId="0" applyFill="1" applyBorder="1"/>
    <xf numFmtId="0" fontId="57" fillId="0" borderId="0" xfId="0" applyFont="1"/>
    <xf numFmtId="0" fontId="9" fillId="0" borderId="0" xfId="1" applyFont="1"/>
    <xf numFmtId="0" fontId="9" fillId="0" borderId="0" xfId="1" applyFont="1" applyAlignment="1">
      <alignment horizontal="center" vertical="top" wrapText="1"/>
    </xf>
    <xf numFmtId="0" fontId="9" fillId="0" borderId="0" xfId="1" applyFont="1" applyAlignment="1">
      <alignment horizontal="center"/>
    </xf>
    <xf numFmtId="0" fontId="24" fillId="0" borderId="0" xfId="1" applyFont="1" applyAlignment="1">
      <alignment horizontal="left"/>
    </xf>
    <xf numFmtId="0" fontId="13" fillId="0" borderId="0" xfId="1" applyFont="1"/>
    <xf numFmtId="0" fontId="9" fillId="0" borderId="0" xfId="1" applyFont="1" applyAlignment="1"/>
    <xf numFmtId="0" fontId="9" fillId="0" borderId="7" xfId="1" applyFont="1" applyBorder="1" applyAlignment="1"/>
    <xf numFmtId="0" fontId="9" fillId="0" borderId="0" xfId="1" applyFont="1" applyBorder="1" applyAlignment="1"/>
    <xf numFmtId="0" fontId="9" fillId="0" borderId="0" xfId="1" applyFont="1" applyBorder="1"/>
    <xf numFmtId="0" fontId="9" fillId="0" borderId="0" xfId="1" applyFont="1" applyBorder="1" applyAlignment="1">
      <alignment horizontal="center" vertical="top" wrapText="1"/>
    </xf>
    <xf numFmtId="0" fontId="22" fillId="0" borderId="0" xfId="1" applyFont="1" applyBorder="1" applyAlignment="1">
      <alignment horizontal="left"/>
    </xf>
    <xf numFmtId="0" fontId="43" fillId="0" borderId="2" xfId="0" applyFont="1" applyBorder="1" applyAlignment="1">
      <alignment horizontal="center" vertical="top" wrapText="1"/>
    </xf>
    <xf numFmtId="0" fontId="9" fillId="0" borderId="2" xfId="1" applyFont="1" applyBorder="1" applyAlignment="1"/>
    <xf numFmtId="0" fontId="20" fillId="0" borderId="0" xfId="1" applyFont="1" applyBorder="1" applyAlignment="1"/>
    <xf numFmtId="0" fontId="9" fillId="0" borderId="2" xfId="1" applyFont="1" applyBorder="1" applyAlignment="1">
      <alignment vertical="top" wrapText="1"/>
    </xf>
    <xf numFmtId="0" fontId="9" fillId="0" borderId="0" xfId="1" applyFont="1" applyAlignment="1">
      <alignment vertical="top" wrapText="1"/>
    </xf>
    <xf numFmtId="0" fontId="24" fillId="0" borderId="0" xfId="1" applyFont="1"/>
    <xf numFmtId="0" fontId="24" fillId="2" borderId="3" xfId="1" quotePrefix="1" applyFont="1" applyFill="1" applyBorder="1" applyAlignment="1">
      <alignment horizontal="center" vertical="center" wrapText="1"/>
    </xf>
    <xf numFmtId="0" fontId="9" fillId="0" borderId="0" xfId="1" applyFont="1" applyBorder="1" applyAlignment="1">
      <alignment horizontal="left" vertical="center"/>
    </xf>
    <xf numFmtId="0" fontId="9" fillId="0" borderId="2" xfId="1" applyFont="1" applyBorder="1" applyAlignment="1">
      <alignment horizontal="center" vertical="center"/>
    </xf>
    <xf numFmtId="0" fontId="9" fillId="0" borderId="0" xfId="1" applyFont="1" applyAlignment="1">
      <alignment horizontal="left" vertical="center"/>
    </xf>
    <xf numFmtId="0" fontId="39" fillId="0" borderId="0" xfId="0" applyFont="1" applyAlignment="1"/>
    <xf numFmtId="0" fontId="40" fillId="0" borderId="0" xfId="0" applyFont="1" applyAlignment="1"/>
    <xf numFmtId="0" fontId="43" fillId="0" borderId="0" xfId="0" applyFont="1" applyBorder="1" applyAlignment="1"/>
    <xf numFmtId="0" fontId="42" fillId="0" borderId="2" xfId="0" applyFont="1" applyBorder="1" applyAlignment="1">
      <alignment horizontal="center" vertical="top" wrapText="1"/>
    </xf>
    <xf numFmtId="0" fontId="58" fillId="0" borderId="0" xfId="0" applyFont="1" applyBorder="1" applyAlignment="1">
      <alignment vertical="top"/>
    </xf>
    <xf numFmtId="0" fontId="59" fillId="0" borderId="2" xfId="0" applyFont="1" applyBorder="1" applyAlignment="1">
      <alignment vertical="top" wrapText="1"/>
    </xf>
    <xf numFmtId="0" fontId="56" fillId="0" borderId="2" xfId="0" applyFont="1" applyBorder="1" applyAlignment="1">
      <alignment horizontal="center"/>
    </xf>
    <xf numFmtId="0" fontId="60" fillId="0" borderId="2" xfId="0" applyFont="1" applyBorder="1" applyAlignment="1">
      <alignment horizontal="center" vertical="center" wrapText="1"/>
    </xf>
    <xf numFmtId="0" fontId="0" fillId="0" borderId="0" xfId="0" applyBorder="1" applyAlignment="1">
      <alignment horizontal="center"/>
    </xf>
    <xf numFmtId="0" fontId="61" fillId="0" borderId="0" xfId="0" applyFont="1" applyAlignment="1">
      <alignment horizontal="center"/>
    </xf>
    <xf numFmtId="0" fontId="63" fillId="0" borderId="2" xfId="0" applyFont="1" applyBorder="1" applyAlignment="1">
      <alignment vertical="top" wrapText="1"/>
    </xf>
    <xf numFmtId="0" fontId="63" fillId="0" borderId="2" xfId="0" applyFont="1" applyBorder="1" applyAlignment="1">
      <alignment horizontal="center" vertical="top" wrapText="1"/>
    </xf>
    <xf numFmtId="0" fontId="55" fillId="0" borderId="0" xfId="0" applyFont="1"/>
    <xf numFmtId="0" fontId="64" fillId="0" borderId="2" xfId="0" applyFont="1" applyBorder="1" applyAlignment="1">
      <alignment vertical="center" wrapText="1"/>
    </xf>
    <xf numFmtId="0" fontId="64" fillId="0" borderId="2" xfId="0" applyFont="1" applyBorder="1" applyAlignment="1">
      <alignment horizontal="left" vertical="center" wrapText="1" indent="2"/>
    </xf>
    <xf numFmtId="0" fontId="64" fillId="0" borderId="0" xfId="0" applyFont="1" applyBorder="1" applyAlignment="1">
      <alignment horizontal="left" vertical="center" wrapText="1" indent="2"/>
    </xf>
    <xf numFmtId="0" fontId="64" fillId="0" borderId="0" xfId="0" applyFont="1" applyBorder="1" applyAlignment="1">
      <alignment vertical="center" wrapText="1"/>
    </xf>
    <xf numFmtId="0" fontId="55" fillId="0" borderId="2" xfId="0" applyFont="1" applyBorder="1" applyAlignment="1">
      <alignment vertical="top" wrapText="1"/>
    </xf>
    <xf numFmtId="0" fontId="55" fillId="0" borderId="5" xfId="0" applyFont="1" applyBorder="1" applyAlignment="1">
      <alignment horizontal="center" vertical="top" wrapText="1"/>
    </xf>
    <xf numFmtId="0" fontId="64" fillId="0" borderId="2" xfId="0" applyFont="1" applyBorder="1" applyAlignment="1">
      <alignment horizontal="center" vertical="center" wrapText="1"/>
    </xf>
    <xf numFmtId="0" fontId="12" fillId="0" borderId="0" xfId="1" applyFont="1" applyAlignment="1"/>
    <xf numFmtId="0" fontId="39" fillId="0" borderId="0" xfId="0" applyFont="1" applyAlignment="1">
      <alignment horizontal="right"/>
    </xf>
    <xf numFmtId="0" fontId="9" fillId="0" borderId="5" xfId="0" applyFont="1" applyBorder="1" applyAlignment="1">
      <alignment vertical="top" wrapText="1"/>
    </xf>
    <xf numFmtId="0" fontId="9" fillId="0" borderId="1" xfId="0" applyFont="1" applyBorder="1" applyAlignment="1">
      <alignment vertical="top" wrapText="1"/>
    </xf>
    <xf numFmtId="0" fontId="14" fillId="3" borderId="0" xfId="0" applyFont="1" applyFill="1"/>
    <xf numFmtId="0" fontId="19" fillId="3" borderId="0" xfId="0" applyFont="1" applyFill="1"/>
    <xf numFmtId="0" fontId="9" fillId="3" borderId="0" xfId="0" applyFont="1" applyFill="1"/>
    <xf numFmtId="0" fontId="59" fillId="0" borderId="3" xfId="0" applyFont="1" applyBorder="1" applyAlignment="1">
      <alignment horizontal="center" vertical="top" wrapText="1"/>
    </xf>
    <xf numFmtId="0" fontId="59" fillId="0" borderId="2" xfId="0" applyFont="1" applyBorder="1" applyAlignment="1">
      <alignment horizontal="center" vertical="top" wrapText="1"/>
    </xf>
    <xf numFmtId="0" fontId="9" fillId="0" borderId="0" xfId="0" applyFont="1" applyBorder="1" applyAlignment="1">
      <alignment horizontal="left"/>
    </xf>
    <xf numFmtId="0" fontId="22" fillId="0" borderId="0" xfId="0" applyFont="1" applyBorder="1" applyAlignment="1">
      <alignment horizontal="left"/>
    </xf>
    <xf numFmtId="0" fontId="20" fillId="0" borderId="0" xfId="0" applyFont="1" applyBorder="1" applyAlignment="1">
      <alignment horizontal="center"/>
    </xf>
    <xf numFmtId="49" fontId="9" fillId="0" borderId="0" xfId="0" applyNumberFormat="1" applyFont="1" applyBorder="1" applyAlignment="1">
      <alignment horizontal="left" vertical="top"/>
    </xf>
    <xf numFmtId="0" fontId="22" fillId="0" borderId="0" xfId="0" applyFont="1" applyBorder="1" applyAlignment="1">
      <alignment horizontal="center"/>
    </xf>
    <xf numFmtId="0" fontId="9" fillId="0" borderId="2" xfId="3" applyFont="1" applyFill="1" applyBorder="1" applyAlignment="1">
      <alignment horizontal="left" vertical="center" wrapText="1"/>
    </xf>
    <xf numFmtId="0" fontId="14" fillId="2" borderId="0" xfId="1" applyFont="1" applyFill="1"/>
    <xf numFmtId="0" fontId="12" fillId="2" borderId="0" xfId="1" applyFont="1" applyFill="1" applyAlignment="1"/>
    <xf numFmtId="0" fontId="14" fillId="2" borderId="0" xfId="0" applyFont="1" applyFill="1"/>
    <xf numFmtId="0" fontId="9" fillId="2" borderId="0" xfId="0" applyFont="1" applyFill="1" applyBorder="1" applyAlignment="1">
      <alignment horizontal="right"/>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14" fillId="2" borderId="2" xfId="0" applyFont="1" applyFill="1" applyBorder="1" applyAlignment="1">
      <alignment horizontal="center"/>
    </xf>
    <xf numFmtId="0" fontId="14" fillId="2" borderId="2" xfId="0" applyFont="1" applyFill="1" applyBorder="1"/>
    <xf numFmtId="0" fontId="14" fillId="2" borderId="5" xfId="0" applyFont="1" applyFill="1" applyBorder="1" applyAlignment="1"/>
    <xf numFmtId="0" fontId="14" fillId="2" borderId="0" xfId="0" applyFont="1" applyFill="1" applyBorder="1"/>
    <xf numFmtId="0" fontId="9" fillId="2" borderId="0" xfId="0" applyFont="1" applyFill="1" applyBorder="1" applyAlignment="1">
      <alignment horizontal="left"/>
    </xf>
    <xf numFmtId="0" fontId="9" fillId="2" borderId="0" xfId="0" applyFont="1" applyFill="1" applyBorder="1"/>
    <xf numFmtId="0" fontId="9" fillId="2" borderId="0" xfId="0" applyFont="1" applyFill="1"/>
    <xf numFmtId="0" fontId="9" fillId="0" borderId="0" xfId="3" applyFont="1" applyAlignment="1"/>
    <xf numFmtId="0" fontId="24" fillId="0" borderId="0" xfId="3" applyFont="1" applyAlignment="1">
      <alignment horizontal="right"/>
    </xf>
    <xf numFmtId="0" fontId="17" fillId="0" borderId="2" xfId="0" applyFont="1" applyBorder="1" applyAlignment="1">
      <alignment horizontal="center"/>
    </xf>
    <xf numFmtId="0" fontId="55" fillId="0" borderId="0" xfId="1" applyFont="1" applyBorder="1"/>
    <xf numFmtId="0" fontId="55" fillId="0" borderId="2" xfId="1" applyFont="1" applyBorder="1" applyAlignment="1">
      <alignment horizontal="center"/>
    </xf>
    <xf numFmtId="0" fontId="41" fillId="2" borderId="0" xfId="0" applyFont="1" applyFill="1"/>
    <xf numFmtId="0" fontId="55" fillId="2" borderId="2" xfId="0" applyFont="1" applyFill="1" applyBorder="1" applyAlignment="1">
      <alignment horizontal="center" vertical="top" wrapText="1"/>
    </xf>
    <xf numFmtId="0" fontId="42" fillId="2" borderId="2" xfId="0" applyFont="1" applyFill="1" applyBorder="1" applyAlignment="1">
      <alignment horizontal="center" vertical="top" wrapText="1"/>
    </xf>
    <xf numFmtId="0" fontId="0" fillId="2" borderId="0" xfId="0" applyFill="1"/>
    <xf numFmtId="0" fontId="54" fillId="0" borderId="2" xfId="0" applyFont="1" applyBorder="1" applyAlignment="1">
      <alignment horizontal="center"/>
    </xf>
    <xf numFmtId="0" fontId="41" fillId="0" borderId="2" xfId="0" quotePrefix="1" applyFont="1" applyBorder="1" applyAlignment="1">
      <alignment horizontal="center" vertical="top" wrapText="1"/>
    </xf>
    <xf numFmtId="0" fontId="43" fillId="0" borderId="3" xfId="0" applyFont="1" applyBorder="1" applyAlignment="1">
      <alignment horizontal="center" vertical="top" wrapText="1"/>
    </xf>
    <xf numFmtId="0" fontId="17" fillId="2" borderId="0" xfId="0" applyFont="1" applyFill="1" applyAlignment="1">
      <alignment horizontal="right"/>
    </xf>
    <xf numFmtId="0" fontId="9" fillId="0" borderId="0" xfId="0" applyFont="1" applyBorder="1" applyAlignment="1">
      <alignment horizontal="center" vertical="center" wrapText="1"/>
    </xf>
    <xf numFmtId="0" fontId="9" fillId="2" borderId="2" xfId="1" applyFont="1" applyFill="1" applyBorder="1" applyAlignment="1">
      <alignment horizontal="center" vertical="center"/>
    </xf>
    <xf numFmtId="0" fontId="47" fillId="0" borderId="0" xfId="0" applyFont="1" applyAlignment="1"/>
    <xf numFmtId="0" fontId="22" fillId="0" borderId="0" xfId="0" applyFont="1" applyAlignment="1"/>
    <xf numFmtId="0" fontId="39" fillId="0" borderId="0" xfId="0" applyFont="1" applyAlignment="1">
      <alignment horizontal="center"/>
    </xf>
    <xf numFmtId="0" fontId="42" fillId="0" borderId="1" xfId="0" applyFont="1" applyBorder="1" applyAlignment="1">
      <alignment horizontal="center" vertical="top" wrapText="1"/>
    </xf>
    <xf numFmtId="0" fontId="9" fillId="2" borderId="0" xfId="0" applyFont="1" applyFill="1" applyBorder="1" applyAlignment="1">
      <alignment horizontal="right"/>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14" fillId="2" borderId="5" xfId="0" applyFont="1" applyFill="1" applyBorder="1" applyAlignment="1"/>
    <xf numFmtId="0" fontId="42" fillId="2" borderId="1" xfId="0" applyFont="1" applyFill="1" applyBorder="1" applyAlignment="1">
      <alignment horizontal="center" vertical="top" wrapText="1"/>
    </xf>
    <xf numFmtId="0" fontId="9" fillId="0" borderId="0" xfId="2" applyFont="1"/>
    <xf numFmtId="0" fontId="9" fillId="0" borderId="0" xfId="2" applyFont="1" applyAlignment="1">
      <alignment horizontal="center" vertical="top" wrapText="1"/>
    </xf>
    <xf numFmtId="0" fontId="9" fillId="0" borderId="0" xfId="2" applyFont="1" applyAlignment="1"/>
    <xf numFmtId="0" fontId="9" fillId="0" borderId="0" xfId="2" applyFont="1" applyAlignment="1">
      <alignment horizontal="center"/>
    </xf>
    <xf numFmtId="0" fontId="39" fillId="2" borderId="0" xfId="0" applyFont="1" applyFill="1" applyAlignment="1">
      <alignment horizontal="center"/>
    </xf>
    <xf numFmtId="0" fontId="43" fillId="2" borderId="2" xfId="0" quotePrefix="1" applyFont="1" applyFill="1" applyBorder="1" applyAlignment="1">
      <alignment horizontal="center" vertical="top" wrapText="1"/>
    </xf>
    <xf numFmtId="0" fontId="21" fillId="0" borderId="0" xfId="3" applyFont="1" applyAlignment="1">
      <alignment horizontal="left"/>
    </xf>
    <xf numFmtId="0" fontId="9" fillId="0" borderId="0" xfId="3" applyFont="1" applyAlignment="1">
      <alignment horizontal="center"/>
    </xf>
    <xf numFmtId="0" fontId="9" fillId="0" borderId="0" xfId="3" applyFont="1" applyAlignment="1">
      <alignment horizontal="left"/>
    </xf>
    <xf numFmtId="0" fontId="14" fillId="0" borderId="2" xfId="3" applyFont="1" applyBorder="1"/>
    <xf numFmtId="0" fontId="14" fillId="0" borderId="0" xfId="3" applyFont="1" applyBorder="1"/>
    <xf numFmtId="0" fontId="14" fillId="0" borderId="2" xfId="3" applyFont="1" applyBorder="1" applyAlignment="1">
      <alignment horizontal="center"/>
    </xf>
    <xf numFmtId="0" fontId="9" fillId="2" borderId="2" xfId="0" applyFont="1" applyFill="1" applyBorder="1" applyAlignment="1">
      <alignment horizontal="center" vertical="top" wrapText="1"/>
    </xf>
    <xf numFmtId="0" fontId="9" fillId="2" borderId="2" xfId="0" applyFont="1" applyFill="1" applyBorder="1" applyAlignment="1">
      <alignment horizontal="center" vertical="top" wrapText="1"/>
    </xf>
    <xf numFmtId="0" fontId="54" fillId="0" borderId="0" xfId="1" applyBorder="1" applyAlignment="1">
      <alignment horizontal="center"/>
    </xf>
    <xf numFmtId="0" fontId="24" fillId="0" borderId="3" xfId="0" applyFont="1" applyBorder="1" applyAlignment="1">
      <alignment horizontal="center" vertical="top" wrapText="1"/>
    </xf>
    <xf numFmtId="0" fontId="28" fillId="0" borderId="2" xfId="1" applyFont="1" applyBorder="1" applyAlignment="1">
      <alignment horizontal="center" vertical="center" wrapText="1"/>
    </xf>
    <xf numFmtId="0" fontId="9" fillId="2" borderId="2" xfId="0" applyFont="1" applyFill="1" applyBorder="1" applyAlignment="1">
      <alignment horizontal="center" vertical="top" wrapText="1"/>
    </xf>
    <xf numFmtId="0" fontId="42" fillId="0" borderId="1" xfId="0" applyFont="1" applyBorder="1" applyAlignment="1">
      <alignment vertical="center" wrapText="1"/>
    </xf>
    <xf numFmtId="0" fontId="19" fillId="2" borderId="0" xfId="0" applyFont="1" applyFill="1"/>
    <xf numFmtId="0" fontId="17" fillId="0" borderId="2" xfId="3" applyFont="1" applyBorder="1" applyAlignment="1">
      <alignment horizontal="center" vertical="top" wrapText="1"/>
    </xf>
    <xf numFmtId="0" fontId="24" fillId="0" borderId="2" xfId="3" applyFont="1" applyBorder="1" applyAlignment="1">
      <alignment horizontal="center" vertical="top" wrapText="1"/>
    </xf>
    <xf numFmtId="0" fontId="24" fillId="0" borderId="5" xfId="3" applyFont="1" applyBorder="1" applyAlignment="1">
      <alignment horizontal="center" vertical="top" wrapText="1"/>
    </xf>
    <xf numFmtId="0" fontId="24" fillId="0" borderId="4" xfId="3" applyFont="1" applyBorder="1" applyAlignment="1">
      <alignment horizontal="center" vertical="top" wrapText="1"/>
    </xf>
    <xf numFmtId="0" fontId="24" fillId="2" borderId="2" xfId="0" applyFont="1" applyFill="1" applyBorder="1" applyAlignment="1">
      <alignment horizontal="center" vertical="top" wrapText="1"/>
    </xf>
    <xf numFmtId="0" fontId="9" fillId="2" borderId="2" xfId="0" applyFont="1" applyFill="1" applyBorder="1" applyAlignment="1">
      <alignment horizontal="center"/>
    </xf>
    <xf numFmtId="0" fontId="24" fillId="3" borderId="0" xfId="0" applyFont="1" applyFill="1"/>
    <xf numFmtId="0" fontId="34" fillId="0" borderId="2" xfId="1" applyFont="1" applyBorder="1" applyAlignment="1">
      <alignment horizontal="center" vertical="top" wrapText="1"/>
    </xf>
    <xf numFmtId="0" fontId="51" fillId="0" borderId="0" xfId="1" applyFont="1" applyAlignment="1">
      <alignment horizontal="center"/>
    </xf>
    <xf numFmtId="0" fontId="34" fillId="0" borderId="2" xfId="1" applyFont="1" applyBorder="1" applyAlignment="1">
      <alignment horizontal="center"/>
    </xf>
    <xf numFmtId="0" fontId="9" fillId="2" borderId="2" xfId="0" applyFont="1" applyFill="1" applyBorder="1" applyAlignment="1">
      <alignment horizontal="center" vertical="top" wrapText="1"/>
    </xf>
    <xf numFmtId="0" fontId="42" fillId="2" borderId="12" xfId="0" applyFont="1" applyFill="1" applyBorder="1" applyAlignment="1">
      <alignment horizontal="center" vertical="top" wrapText="1"/>
    </xf>
    <xf numFmtId="0" fontId="43" fillId="0" borderId="5" xfId="0" quotePrefix="1" applyFont="1" applyBorder="1" applyAlignment="1">
      <alignment horizontal="center" vertical="top" wrapText="1"/>
    </xf>
    <xf numFmtId="0" fontId="0" fillId="2" borderId="2" xfId="0" applyFill="1" applyBorder="1" applyAlignment="1">
      <alignment horizontal="center"/>
    </xf>
    <xf numFmtId="0" fontId="57" fillId="0" borderId="2" xfId="0" applyFont="1" applyBorder="1" applyAlignment="1">
      <alignment horizontal="center"/>
    </xf>
    <xf numFmtId="0" fontId="9" fillId="0" borderId="0" xfId="0" applyFont="1" applyAlignment="1">
      <alignment horizontal="right" vertical="top" wrapText="1"/>
    </xf>
    <xf numFmtId="0" fontId="9" fillId="0" borderId="0" xfId="0" applyFont="1" applyAlignment="1">
      <alignment vertical="top" wrapText="1"/>
    </xf>
    <xf numFmtId="0" fontId="14" fillId="0" borderId="2" xfId="0" applyFont="1" applyBorder="1" applyAlignment="1">
      <alignment horizontal="center"/>
    </xf>
    <xf numFmtId="0" fontId="9" fillId="0" borderId="2" xfId="0" applyFont="1" applyBorder="1" applyAlignment="1">
      <alignment horizontal="center"/>
    </xf>
    <xf numFmtId="0" fontId="9" fillId="0" borderId="2" xfId="0" applyFont="1" applyBorder="1" applyAlignment="1">
      <alignment horizontal="center" vertical="top" wrapText="1"/>
    </xf>
    <xf numFmtId="0" fontId="9" fillId="0" borderId="0" xfId="0" applyFont="1" applyAlignment="1">
      <alignment horizontal="center"/>
    </xf>
    <xf numFmtId="0" fontId="22" fillId="0" borderId="2" xfId="5" applyFont="1" applyBorder="1" applyAlignment="1">
      <alignment horizontal="center" vertical="center" wrapText="1"/>
    </xf>
    <xf numFmtId="0" fontId="0" fillId="0" borderId="0" xfId="0" applyAlignment="1">
      <alignment horizontal="center"/>
    </xf>
    <xf numFmtId="0" fontId="13" fillId="0" borderId="0" xfId="0" applyFont="1" applyAlignment="1">
      <alignment vertical="top" wrapText="1"/>
    </xf>
    <xf numFmtId="0" fontId="14" fillId="0" borderId="0" xfId="0" applyFont="1"/>
    <xf numFmtId="0" fontId="14" fillId="0" borderId="2" xfId="0" applyFont="1" applyBorder="1" applyAlignment="1">
      <alignment horizontal="center" vertical="top" wrapText="1"/>
    </xf>
    <xf numFmtId="0" fontId="0" fillId="0" borderId="0" xfId="0" applyAlignment="1">
      <alignment wrapText="1"/>
    </xf>
    <xf numFmtId="0" fontId="9" fillId="0" borderId="2" xfId="0" applyFont="1" applyBorder="1" applyAlignment="1">
      <alignment horizontal="center" vertical="center"/>
    </xf>
    <xf numFmtId="0" fontId="9" fillId="0" borderId="0" xfId="0" applyFont="1" applyAlignment="1">
      <alignment vertical="top" wrapText="1"/>
    </xf>
    <xf numFmtId="0" fontId="9" fillId="0" borderId="0" xfId="1" applyFont="1" applyAlignment="1">
      <alignment horizontal="center" vertical="top" wrapText="1"/>
    </xf>
    <xf numFmtId="0" fontId="9" fillId="0" borderId="0" xfId="2" applyFont="1" applyAlignment="1">
      <alignment horizontal="center" vertical="top" wrapText="1"/>
    </xf>
    <xf numFmtId="0" fontId="53" fillId="0" borderId="0" xfId="0" applyFont="1" applyBorder="1" applyAlignment="1">
      <alignment horizontal="left"/>
    </xf>
    <xf numFmtId="0" fontId="14" fillId="0" borderId="0" xfId="0" applyFont="1"/>
    <xf numFmtId="0" fontId="9" fillId="2" borderId="2" xfId="1" quotePrefix="1" applyFont="1" applyFill="1" applyBorder="1" applyAlignment="1">
      <alignment horizontal="center" vertical="center" wrapText="1"/>
    </xf>
    <xf numFmtId="0" fontId="19" fillId="0" borderId="0" xfId="0" applyFont="1" applyAlignment="1">
      <alignment horizontal="justify" vertical="top" wrapText="1"/>
    </xf>
    <xf numFmtId="0" fontId="14" fillId="0" borderId="0" xfId="0" applyFont="1" applyAlignment="1">
      <alignment horizontal="justify" vertical="top" wrapText="1"/>
    </xf>
    <xf numFmtId="0" fontId="0" fillId="0" borderId="0" xfId="0" applyAlignment="1">
      <alignment wrapText="1"/>
    </xf>
    <xf numFmtId="0" fontId="14" fillId="0" borderId="0" xfId="3" applyFont="1"/>
    <xf numFmtId="0" fontId="9" fillId="0" borderId="0" xfId="3" applyFont="1" applyAlignment="1">
      <alignment horizontal="right" vertical="top" wrapText="1"/>
    </xf>
    <xf numFmtId="2" fontId="0" fillId="0" borderId="2" xfId="0" applyNumberFormat="1" applyBorder="1"/>
    <xf numFmtId="2" fontId="0" fillId="0" borderId="2" xfId="0" applyNumberFormat="1" applyBorder="1" applyAlignment="1">
      <alignment horizontal="right"/>
    </xf>
    <xf numFmtId="2" fontId="9" fillId="0" borderId="2" xfId="0" applyNumberFormat="1" applyFont="1" applyBorder="1" applyAlignment="1">
      <alignment horizontal="right"/>
    </xf>
    <xf numFmtId="0" fontId="0" fillId="0" borderId="2" xfId="0" applyBorder="1" applyAlignment="1">
      <alignment horizontal="right"/>
    </xf>
    <xf numFmtId="0" fontId="9" fillId="0" borderId="0" xfId="0" applyFont="1" applyAlignment="1">
      <alignment vertical="top"/>
    </xf>
    <xf numFmtId="0" fontId="9" fillId="0" borderId="0" xfId="0" applyFont="1" applyAlignment="1">
      <alignment horizontal="right" vertical="top"/>
    </xf>
    <xf numFmtId="2" fontId="0" fillId="0" borderId="2" xfId="0" applyNumberFormat="1" applyBorder="1" applyAlignment="1">
      <alignment horizontal="center"/>
    </xf>
    <xf numFmtId="0" fontId="9" fillId="0" borderId="2" xfId="0" applyFont="1" applyBorder="1" applyAlignment="1">
      <alignment horizontal="right"/>
    </xf>
    <xf numFmtId="2" fontId="22" fillId="0" borderId="2" xfId="5" applyNumberFormat="1" applyFont="1" applyBorder="1" applyAlignment="1">
      <alignment horizontal="center" vertical="top" wrapText="1"/>
    </xf>
    <xf numFmtId="2" fontId="20" fillId="0" borderId="2" xfId="5" applyNumberFormat="1" applyFont="1" applyBorder="1" applyAlignment="1">
      <alignment horizontal="right" vertical="top" wrapText="1"/>
    </xf>
    <xf numFmtId="0" fontId="20" fillId="0" borderId="2" xfId="5" applyFont="1" applyBorder="1" applyAlignment="1">
      <alignment horizontal="left" vertical="center" wrapText="1"/>
    </xf>
    <xf numFmtId="2" fontId="20" fillId="0" borderId="2" xfId="5" applyNumberFormat="1" applyFont="1" applyBorder="1" applyAlignment="1">
      <alignment horizontal="center" vertical="center" wrapText="1"/>
    </xf>
    <xf numFmtId="0" fontId="20" fillId="0" borderId="2" xfId="5" applyFont="1" applyBorder="1" applyAlignment="1">
      <alignment horizontal="center" vertical="center" wrapText="1"/>
    </xf>
    <xf numFmtId="2" fontId="20" fillId="0" borderId="2" xfId="5" applyNumberFormat="1" applyFont="1" applyBorder="1" applyAlignment="1">
      <alignment horizontal="right" vertical="center" wrapText="1"/>
    </xf>
    <xf numFmtId="0" fontId="14" fillId="0" borderId="0" xfId="5" applyAlignment="1">
      <alignment vertical="center"/>
    </xf>
    <xf numFmtId="0" fontId="9" fillId="0" borderId="0" xfId="0" applyFont="1" applyAlignment="1">
      <alignment wrapText="1"/>
    </xf>
    <xf numFmtId="0" fontId="14" fillId="0" borderId="0" xfId="0" applyFont="1" applyAlignment="1">
      <alignment wrapText="1"/>
    </xf>
    <xf numFmtId="0" fontId="13" fillId="0" borderId="0" xfId="3" applyFont="1" applyAlignment="1">
      <alignment wrapText="1"/>
    </xf>
    <xf numFmtId="0" fontId="14" fillId="0" borderId="0" xfId="5" applyAlignment="1">
      <alignment wrapText="1"/>
    </xf>
    <xf numFmtId="0" fontId="14" fillId="0" borderId="0" xfId="3" applyAlignment="1">
      <alignment wrapText="1"/>
    </xf>
    <xf numFmtId="0" fontId="13" fillId="0" borderId="0" xfId="0" applyFont="1" applyAlignment="1">
      <alignment wrapText="1"/>
    </xf>
    <xf numFmtId="0" fontId="42" fillId="2" borderId="1" xfId="0" applyFont="1" applyFill="1" applyBorder="1" applyAlignment="1">
      <alignment horizontal="center" vertical="center" wrapText="1"/>
    </xf>
    <xf numFmtId="0" fontId="0" fillId="0" borderId="2" xfId="0" applyBorder="1" applyAlignment="1">
      <alignment horizontal="center" vertical="center"/>
    </xf>
    <xf numFmtId="2" fontId="0" fillId="0" borderId="2" xfId="0" applyNumberFormat="1" applyBorder="1" applyAlignment="1">
      <alignment horizontal="right" vertical="center"/>
    </xf>
    <xf numFmtId="2" fontId="0" fillId="0" borderId="2" xfId="0" applyNumberFormat="1" applyBorder="1" applyAlignment="1">
      <alignment vertical="center"/>
    </xf>
    <xf numFmtId="2" fontId="68" fillId="2" borderId="2" xfId="1" applyNumberFormat="1" applyFont="1" applyFill="1" applyBorder="1" applyAlignment="1">
      <alignment horizontal="right" vertical="center"/>
    </xf>
    <xf numFmtId="2" fontId="9" fillId="0" borderId="2" xfId="0" applyNumberFormat="1" applyFont="1" applyBorder="1" applyAlignment="1">
      <alignment horizontal="center"/>
    </xf>
    <xf numFmtId="0" fontId="42" fillId="0" borderId="2" xfId="0" quotePrefix="1" applyFont="1" applyBorder="1" applyAlignment="1">
      <alignment horizontal="center" vertical="top" wrapText="1"/>
    </xf>
    <xf numFmtId="0" fontId="8" fillId="0" borderId="1" xfId="0" applyFont="1" applyBorder="1" applyAlignment="1">
      <alignment horizontal="center"/>
    </xf>
    <xf numFmtId="0" fontId="14" fillId="0" borderId="0" xfId="0" applyFont="1" applyAlignment="1"/>
    <xf numFmtId="0" fontId="9" fillId="0" borderId="0" xfId="2" applyFont="1" applyAlignment="1">
      <alignment vertical="top" wrapText="1"/>
    </xf>
    <xf numFmtId="0" fontId="9" fillId="0" borderId="2" xfId="2" applyFont="1" applyBorder="1" applyAlignment="1">
      <alignment horizontal="center" vertical="center"/>
    </xf>
    <xf numFmtId="0" fontId="9" fillId="0" borderId="2" xfId="2" applyFont="1" applyBorder="1" applyAlignment="1">
      <alignment horizontal="left" vertical="center"/>
    </xf>
    <xf numFmtId="0" fontId="14" fillId="0" borderId="2" xfId="2" applyFont="1" applyBorder="1" applyAlignment="1">
      <alignment horizontal="left" vertical="center"/>
    </xf>
    <xf numFmtId="0" fontId="14" fillId="0" borderId="2" xfId="2" applyFont="1" applyBorder="1" applyAlignment="1">
      <alignment horizontal="center" vertical="center"/>
    </xf>
    <xf numFmtId="0" fontId="9" fillId="0" borderId="2" xfId="2" applyFont="1" applyBorder="1" applyAlignment="1">
      <alignment horizontal="center" vertical="top" wrapText="1"/>
    </xf>
    <xf numFmtId="0" fontId="9" fillId="0" borderId="2" xfId="2" applyFont="1" applyBorder="1"/>
    <xf numFmtId="0" fontId="9" fillId="0" borderId="2" xfId="2" applyFont="1" applyBorder="1" applyAlignment="1">
      <alignment horizontal="left"/>
    </xf>
    <xf numFmtId="0" fontId="14" fillId="0" borderId="2" xfId="2" applyFont="1" applyBorder="1" applyAlignment="1">
      <alignment horizontal="center"/>
    </xf>
    <xf numFmtId="0" fontId="9" fillId="0" borderId="2" xfId="2" applyFont="1" applyBorder="1" applyAlignment="1"/>
    <xf numFmtId="0" fontId="9" fillId="0" borderId="2" xfId="2" applyFont="1" applyBorder="1" applyAlignment="1">
      <alignment horizontal="center"/>
    </xf>
    <xf numFmtId="0" fontId="14" fillId="0" borderId="2" xfId="2" applyFont="1" applyBorder="1" applyAlignment="1">
      <alignment horizontal="center" vertical="top" wrapText="1"/>
    </xf>
    <xf numFmtId="0" fontId="0" fillId="2" borderId="0" xfId="0" applyFill="1" applyBorder="1"/>
    <xf numFmtId="0" fontId="42" fillId="0" borderId="0" xfId="0" quotePrefix="1" applyFont="1" applyBorder="1" applyAlignment="1">
      <alignment horizontal="center" vertical="top" wrapText="1"/>
    </xf>
    <xf numFmtId="0" fontId="14" fillId="0" borderId="0" xfId="3" applyAlignment="1"/>
    <xf numFmtId="0" fontId="55" fillId="0" borderId="2" xfId="0" applyFont="1" applyBorder="1" applyAlignment="1">
      <alignment horizontal="center"/>
    </xf>
    <xf numFmtId="0" fontId="55" fillId="0" borderId="0" xfId="0" applyFont="1" applyBorder="1" applyAlignment="1">
      <alignment horizontal="center"/>
    </xf>
    <xf numFmtId="0" fontId="22" fillId="0" borderId="0" xfId="0" applyFont="1" applyAlignment="1">
      <alignment vertical="top" wrapText="1"/>
    </xf>
    <xf numFmtId="0" fontId="9" fillId="2" borderId="0" xfId="0" applyFont="1" applyFill="1" applyAlignment="1"/>
    <xf numFmtId="0" fontId="63" fillId="0" borderId="0" xfId="1" applyFont="1" applyBorder="1"/>
    <xf numFmtId="0" fontId="55" fillId="0" borderId="0" xfId="1" applyFont="1" applyBorder="1" applyAlignment="1">
      <alignment horizontal="center"/>
    </xf>
    <xf numFmtId="0" fontId="50" fillId="0" borderId="0" xfId="1" applyFont="1" applyAlignment="1"/>
    <xf numFmtId="0" fontId="13" fillId="0" borderId="0" xfId="4" applyFont="1" applyAlignment="1">
      <alignment vertical="top" wrapText="1"/>
    </xf>
    <xf numFmtId="0" fontId="9" fillId="0" borderId="0" xfId="3" applyFont="1" applyAlignment="1">
      <alignment vertical="top" wrapText="1"/>
    </xf>
    <xf numFmtId="0" fontId="65" fillId="0" borderId="2" xfId="0" applyFont="1" applyBorder="1" applyAlignment="1">
      <alignment horizontal="center" vertical="center"/>
    </xf>
    <xf numFmtId="0" fontId="0" fillId="0" borderId="2" xfId="0" applyBorder="1" applyAlignment="1">
      <alignment vertical="center"/>
    </xf>
    <xf numFmtId="0" fontId="9" fillId="0" borderId="0" xfId="0" applyFont="1" applyAlignment="1">
      <alignment horizontal="center" vertical="center" wrapText="1"/>
    </xf>
    <xf numFmtId="0" fontId="14" fillId="0" borderId="0" xfId="0" applyFont="1" applyAlignment="1">
      <alignment vertical="center"/>
    </xf>
    <xf numFmtId="0" fontId="0" fillId="0" borderId="0" xfId="0" applyAlignment="1">
      <alignment vertical="center"/>
    </xf>
    <xf numFmtId="2" fontId="14" fillId="0" borderId="2" xfId="0" applyNumberFormat="1" applyFont="1" applyBorder="1" applyAlignment="1">
      <alignment horizontal="right" vertical="center"/>
    </xf>
    <xf numFmtId="2" fontId="67" fillId="0" borderId="2" xfId="0" applyNumberFormat="1" applyFont="1" applyBorder="1" applyAlignment="1">
      <alignment horizontal="right" vertical="center"/>
    </xf>
    <xf numFmtId="0" fontId="9" fillId="0" borderId="2" xfId="0" applyFont="1" applyFill="1" applyBorder="1" applyAlignment="1">
      <alignment horizontal="center" vertical="center"/>
    </xf>
    <xf numFmtId="2" fontId="9" fillId="0" borderId="2" xfId="0" applyNumberFormat="1" applyFont="1" applyBorder="1" applyAlignment="1">
      <alignment horizontal="right" vertical="center"/>
    </xf>
    <xf numFmtId="0" fontId="9" fillId="0" borderId="0" xfId="0" applyFont="1" applyAlignment="1">
      <alignment vertical="center"/>
    </xf>
    <xf numFmtId="0" fontId="0" fillId="0" borderId="2" xfId="0" applyBorder="1" applyAlignment="1">
      <alignment horizontal="right" vertical="center"/>
    </xf>
    <xf numFmtId="0" fontId="65" fillId="0" borderId="2" xfId="0" applyFont="1" applyBorder="1" applyAlignment="1">
      <alignment horizontal="right" vertical="center"/>
    </xf>
    <xf numFmtId="0" fontId="65" fillId="0" borderId="2" xfId="0" applyFont="1" applyBorder="1" applyAlignment="1">
      <alignment vertical="center"/>
    </xf>
    <xf numFmtId="0" fontId="9" fillId="0" borderId="2" xfId="0" applyFont="1" applyBorder="1" applyAlignment="1">
      <alignment vertical="center"/>
    </xf>
    <xf numFmtId="2" fontId="9" fillId="0" borderId="2" xfId="0" applyNumberFormat="1" applyFont="1" applyBorder="1" applyAlignment="1">
      <alignment vertical="center"/>
    </xf>
    <xf numFmtId="0" fontId="22" fillId="0" borderId="2" xfId="5" applyFont="1" applyBorder="1" applyAlignment="1">
      <alignment horizontal="center" vertical="center" wrapText="1"/>
    </xf>
    <xf numFmtId="0" fontId="14" fillId="0" borderId="2" xfId="0" applyFont="1" applyBorder="1" applyAlignment="1">
      <alignment horizontal="center"/>
    </xf>
    <xf numFmtId="0" fontId="9" fillId="0" borderId="2" xfId="0" applyFont="1" applyBorder="1" applyAlignment="1">
      <alignment horizontal="center"/>
    </xf>
    <xf numFmtId="0" fontId="9" fillId="0" borderId="2" xfId="0" applyFont="1" applyBorder="1" applyAlignment="1">
      <alignment horizontal="center" vertical="top" wrapText="1"/>
    </xf>
    <xf numFmtId="2" fontId="20" fillId="0" borderId="2" xfId="5" applyNumberFormat="1" applyFont="1" applyBorder="1" applyAlignment="1">
      <alignment horizontal="center" vertical="top" wrapText="1"/>
    </xf>
    <xf numFmtId="2" fontId="20" fillId="0" borderId="0" xfId="5" applyNumberFormat="1" applyFont="1" applyAlignment="1">
      <alignment horizontal="left"/>
    </xf>
    <xf numFmtId="2" fontId="14" fillId="0" borderId="2" xfId="0" applyNumberFormat="1" applyFont="1" applyBorder="1" applyAlignment="1">
      <alignment horizontal="right"/>
    </xf>
    <xf numFmtId="0" fontId="24" fillId="0" borderId="0" xfId="0" applyFont="1" applyFill="1" applyBorder="1" applyAlignment="1">
      <alignment horizontal="center" vertical="top"/>
    </xf>
    <xf numFmtId="0" fontId="14" fillId="0" borderId="2" xfId="0" applyFont="1" applyBorder="1" applyAlignment="1">
      <alignment vertical="center"/>
    </xf>
    <xf numFmtId="0" fontId="14" fillId="0" borderId="2" xfId="0" applyFont="1" applyBorder="1" applyAlignment="1">
      <alignment vertical="center" wrapText="1"/>
    </xf>
    <xf numFmtId="2" fontId="14" fillId="0" borderId="2" xfId="0" applyNumberFormat="1" applyFont="1" applyBorder="1" applyAlignment="1">
      <alignment vertical="center"/>
    </xf>
    <xf numFmtId="2" fontId="14" fillId="0" borderId="2" xfId="0" applyNumberFormat="1" applyFont="1" applyBorder="1" applyAlignment="1">
      <alignment horizontal="center" vertical="top" wrapText="1"/>
    </xf>
    <xf numFmtId="2" fontId="14" fillId="0" borderId="2" xfId="0" applyNumberFormat="1" applyFont="1" applyBorder="1" applyAlignment="1">
      <alignment horizontal="center" vertical="center"/>
    </xf>
    <xf numFmtId="2" fontId="14" fillId="0" borderId="2" xfId="0" applyNumberFormat="1" applyFont="1" applyBorder="1" applyAlignment="1">
      <alignment horizontal="center" vertical="center" wrapText="1"/>
    </xf>
    <xf numFmtId="0" fontId="14" fillId="0" borderId="0" xfId="0" applyFont="1" applyAlignment="1">
      <alignment vertical="center" wrapText="1"/>
    </xf>
    <xf numFmtId="0" fontId="9" fillId="0" borderId="2" xfId="0" applyFont="1" applyBorder="1" applyAlignment="1">
      <alignment vertical="center" wrapText="1"/>
    </xf>
    <xf numFmtId="0" fontId="14" fillId="0" borderId="0" xfId="0" applyFont="1" applyAlignment="1">
      <alignment horizontal="center" vertical="top" wrapText="1"/>
    </xf>
    <xf numFmtId="2" fontId="14" fillId="0" borderId="0" xfId="0" applyNumberFormat="1" applyFont="1" applyAlignment="1">
      <alignment vertical="center" wrapText="1"/>
    </xf>
    <xf numFmtId="0" fontId="69" fillId="0" borderId="2" xfId="3" applyFont="1" applyBorder="1" applyAlignment="1">
      <alignment horizontal="center"/>
    </xf>
    <xf numFmtId="0" fontId="69" fillId="0" borderId="2" xfId="3" applyFont="1" applyBorder="1" applyAlignment="1">
      <alignment horizontal="center" vertical="center"/>
    </xf>
    <xf numFmtId="0" fontId="41" fillId="0" borderId="2" xfId="1" quotePrefix="1" applyFont="1" applyBorder="1" applyAlignment="1">
      <alignment horizontal="center" vertical="top" wrapText="1"/>
    </xf>
    <xf numFmtId="0" fontId="41" fillId="0" borderId="2" xfId="1" applyFont="1" applyBorder="1" applyAlignment="1">
      <alignment horizontal="center" vertical="top" wrapText="1"/>
    </xf>
    <xf numFmtId="0" fontId="7" fillId="0" borderId="2" xfId="1" applyFont="1" applyBorder="1" applyAlignment="1">
      <alignment horizontal="center"/>
    </xf>
    <xf numFmtId="0" fontId="14" fillId="2" borderId="2" xfId="1" applyFont="1" applyFill="1" applyBorder="1" applyAlignment="1">
      <alignment horizontal="center"/>
    </xf>
    <xf numFmtId="0" fontId="9" fillId="2" borderId="2" xfId="1" applyFont="1" applyFill="1" applyBorder="1" applyAlignment="1">
      <alignment horizontal="center"/>
    </xf>
    <xf numFmtId="0" fontId="22" fillId="0" borderId="2" xfId="0" applyFont="1" applyBorder="1" applyAlignment="1">
      <alignment horizontal="center" vertical="top" wrapText="1"/>
    </xf>
    <xf numFmtId="0" fontId="14" fillId="0" borderId="2" xfId="0" applyFont="1" applyBorder="1" applyAlignment="1">
      <alignment horizontal="center"/>
    </xf>
    <xf numFmtId="0" fontId="9" fillId="0" borderId="2" xfId="0" applyFont="1" applyBorder="1" applyAlignment="1">
      <alignment horizontal="center"/>
    </xf>
    <xf numFmtId="0" fontId="14" fillId="0" borderId="2" xfId="0" applyFont="1" applyBorder="1" applyAlignment="1">
      <alignment horizontal="center" vertical="center"/>
    </xf>
    <xf numFmtId="2" fontId="9" fillId="0" borderId="2" xfId="0" applyNumberFormat="1" applyFont="1" applyBorder="1" applyAlignment="1">
      <alignment horizontal="center"/>
    </xf>
    <xf numFmtId="0" fontId="14" fillId="0" borderId="2" xfId="0" applyFont="1" applyBorder="1" applyAlignment="1">
      <alignment horizontal="center"/>
    </xf>
    <xf numFmtId="0" fontId="14" fillId="0" borderId="0" xfId="0" applyFont="1"/>
    <xf numFmtId="0" fontId="55" fillId="0" borderId="2" xfId="0" applyFont="1" applyBorder="1" applyAlignment="1">
      <alignment horizontal="center" vertical="top" wrapText="1"/>
    </xf>
    <xf numFmtId="0" fontId="62" fillId="0" borderId="0" xfId="0" applyFont="1" applyBorder="1" applyAlignment="1">
      <alignment horizontal="center" vertical="center"/>
    </xf>
    <xf numFmtId="2" fontId="14" fillId="0" borderId="5" xfId="0" applyNumberFormat="1" applyFont="1" applyBorder="1"/>
    <xf numFmtId="2" fontId="9" fillId="0" borderId="5" xfId="0" applyNumberFormat="1" applyFont="1" applyBorder="1"/>
    <xf numFmtId="2" fontId="14" fillId="0" borderId="2" xfId="0" applyNumberFormat="1" applyFont="1" applyBorder="1"/>
    <xf numFmtId="2" fontId="14" fillId="0" borderId="2" xfId="0" applyNumberFormat="1" applyFont="1" applyBorder="1" applyAlignment="1">
      <alignment horizontal="center"/>
    </xf>
    <xf numFmtId="0" fontId="70" fillId="0" borderId="2" xfId="1" applyFont="1" applyBorder="1" applyAlignment="1">
      <alignment horizontal="center" vertical="top" wrapText="1"/>
    </xf>
    <xf numFmtId="0" fontId="70" fillId="2" borderId="2" xfId="1" applyFont="1" applyFill="1" applyBorder="1" applyAlignment="1">
      <alignment horizontal="center" vertical="top" wrapText="1"/>
    </xf>
    <xf numFmtId="0" fontId="70" fillId="0" borderId="2" xfId="1" applyFont="1" applyBorder="1" applyAlignment="1">
      <alignment horizontal="center" vertical="center" wrapText="1"/>
    </xf>
    <xf numFmtId="0" fontId="6" fillId="0" borderId="0" xfId="1" applyFont="1" applyBorder="1" applyAlignment="1">
      <alignment horizontal="center" vertical="center"/>
    </xf>
    <xf numFmtId="2" fontId="70" fillId="0" borderId="2" xfId="1" applyNumberFormat="1" applyFont="1" applyBorder="1" applyAlignment="1">
      <alignment horizontal="center" vertical="center" wrapText="1"/>
    </xf>
    <xf numFmtId="2" fontId="6" fillId="0" borderId="2" xfId="1" applyNumberFormat="1" applyFont="1" applyBorder="1" applyAlignment="1">
      <alignment horizontal="center" vertical="center"/>
    </xf>
    <xf numFmtId="0" fontId="6" fillId="0" borderId="2" xfId="1" applyFont="1" applyBorder="1" applyAlignment="1">
      <alignment horizontal="center" vertical="center"/>
    </xf>
    <xf numFmtId="0" fontId="9" fillId="2" borderId="5" xfId="0" applyFont="1" applyFill="1" applyBorder="1" applyAlignment="1"/>
    <xf numFmtId="1" fontId="14" fillId="0" borderId="6" xfId="0" applyNumberFormat="1" applyFont="1" applyBorder="1" applyAlignment="1">
      <alignment horizontal="center"/>
    </xf>
    <xf numFmtId="2" fontId="9" fillId="0" borderId="2" xfId="0" applyNumberFormat="1" applyFont="1" applyBorder="1"/>
    <xf numFmtId="2" fontId="0" fillId="0" borderId="0" xfId="0" applyNumberFormat="1"/>
    <xf numFmtId="0" fontId="5" fillId="0" borderId="0" xfId="1" applyFont="1" applyBorder="1"/>
    <xf numFmtId="2" fontId="14" fillId="0" borderId="0" xfId="0" applyNumberFormat="1" applyFont="1"/>
    <xf numFmtId="2" fontId="14" fillId="0" borderId="2" xfId="1" applyNumberFormat="1" applyFont="1" applyBorder="1" applyAlignment="1">
      <alignment horizontal="center"/>
    </xf>
    <xf numFmtId="2" fontId="14" fillId="0" borderId="2" xfId="1" applyNumberFormat="1" applyFont="1" applyFill="1" applyBorder="1" applyAlignment="1">
      <alignment horizontal="center"/>
    </xf>
    <xf numFmtId="2" fontId="9" fillId="0" borderId="2" xfId="1" applyNumberFormat="1" applyFont="1" applyBorder="1" applyAlignment="1">
      <alignment horizontal="center"/>
    </xf>
    <xf numFmtId="2" fontId="9" fillId="0" borderId="2" xfId="1" applyNumberFormat="1" applyFont="1" applyBorder="1" applyAlignment="1">
      <alignment horizontal="right"/>
    </xf>
    <xf numFmtId="2" fontId="14" fillId="0" borderId="2" xfId="1" applyNumberFormat="1" applyFont="1" applyBorder="1" applyAlignment="1">
      <alignment horizontal="right"/>
    </xf>
    <xf numFmtId="2" fontId="14" fillId="2" borderId="2" xfId="1" applyNumberFormat="1" applyFont="1" applyFill="1" applyBorder="1" applyAlignment="1">
      <alignment horizontal="right"/>
    </xf>
    <xf numFmtId="2" fontId="14" fillId="0" borderId="2" xfId="1" applyNumberFormat="1" applyFont="1" applyFill="1" applyBorder="1" applyAlignment="1">
      <alignment horizontal="right"/>
    </xf>
    <xf numFmtId="2" fontId="14" fillId="0" borderId="2" xfId="1" applyNumberFormat="1" applyFont="1" applyBorder="1" applyAlignment="1">
      <alignment horizontal="right" vertical="top" wrapText="1"/>
    </xf>
    <xf numFmtId="2" fontId="14" fillId="0" borderId="2" xfId="1" applyNumberFormat="1" applyFont="1" applyBorder="1" applyAlignment="1">
      <alignment horizontal="right" vertical="center" wrapText="1"/>
    </xf>
    <xf numFmtId="2" fontId="9" fillId="0" borderId="2" xfId="1" applyNumberFormat="1" applyFont="1" applyBorder="1" applyAlignment="1">
      <alignment horizontal="right" vertical="center"/>
    </xf>
    <xf numFmtId="0" fontId="14" fillId="0" borderId="2" xfId="0" applyFont="1" applyBorder="1" applyAlignment="1"/>
    <xf numFmtId="2" fontId="9" fillId="0" borderId="0" xfId="0" applyNumberFormat="1" applyFont="1"/>
    <xf numFmtId="0" fontId="14" fillId="0" borderId="2" xfId="0" quotePrefix="1" applyFont="1" applyBorder="1" applyAlignment="1">
      <alignment horizontal="center" vertical="top" wrapText="1"/>
    </xf>
    <xf numFmtId="0" fontId="14" fillId="0" borderId="5" xfId="0" quotePrefix="1" applyFont="1" applyBorder="1" applyAlignment="1">
      <alignment horizontal="center" vertical="top" wrapText="1"/>
    </xf>
    <xf numFmtId="0" fontId="14" fillId="2" borderId="2" xfId="0" quotePrefix="1" applyFont="1" applyFill="1" applyBorder="1" applyAlignment="1">
      <alignment horizontal="center" vertical="top" wrapText="1"/>
    </xf>
    <xf numFmtId="0" fontId="41" fillId="2" borderId="2" xfId="0" quotePrefix="1" applyFont="1" applyFill="1" applyBorder="1" applyAlignment="1">
      <alignment horizontal="center" vertical="top" wrapText="1"/>
    </xf>
    <xf numFmtId="0" fontId="0" fillId="2" borderId="2" xfId="0" applyNumberFormat="1" applyFill="1" applyBorder="1" applyAlignment="1">
      <alignment horizontal="center" wrapText="1"/>
    </xf>
    <xf numFmtId="0" fontId="14" fillId="0" borderId="5" xfId="3" applyBorder="1" applyAlignment="1">
      <alignment horizontal="center"/>
    </xf>
    <xf numFmtId="0" fontId="9" fillId="2" borderId="2" xfId="0" applyFont="1" applyFill="1" applyBorder="1"/>
    <xf numFmtId="2" fontId="14" fillId="2" borderId="2" xfId="0" applyNumberFormat="1" applyFont="1" applyFill="1" applyBorder="1"/>
    <xf numFmtId="2" fontId="9" fillId="2" borderId="2" xfId="0" applyNumberFormat="1" applyFont="1" applyFill="1" applyBorder="1"/>
    <xf numFmtId="0" fontId="71" fillId="0" borderId="2" xfId="1" applyFont="1" applyBorder="1" applyAlignment="1">
      <alignment horizontal="center" vertical="center"/>
    </xf>
    <xf numFmtId="2" fontId="71" fillId="0" borderId="2" xfId="1" applyNumberFormat="1" applyFont="1" applyBorder="1" applyAlignment="1">
      <alignment horizontal="center"/>
    </xf>
    <xf numFmtId="0" fontId="55" fillId="0" borderId="0" xfId="1" applyFont="1"/>
    <xf numFmtId="0" fontId="26" fillId="0" borderId="2" xfId="1" applyFont="1" applyBorder="1" applyAlignment="1">
      <alignment horizontal="center" wrapText="1"/>
    </xf>
    <xf numFmtId="0" fontId="27" fillId="0" borderId="2" xfId="1" applyFont="1" applyBorder="1" applyAlignment="1">
      <alignment horizontal="center"/>
    </xf>
    <xf numFmtId="0" fontId="27" fillId="0" borderId="0" xfId="1" applyFont="1"/>
    <xf numFmtId="0" fontId="0" fillId="0" borderId="10" xfId="0" applyFill="1" applyBorder="1" applyAlignment="1">
      <alignment horizontal="center"/>
    </xf>
    <xf numFmtId="2" fontId="54" fillId="0" borderId="0" xfId="1" applyNumberFormat="1"/>
    <xf numFmtId="0" fontId="26" fillId="0" borderId="2" xfId="1" applyFont="1" applyBorder="1" applyAlignment="1">
      <alignment horizontal="center" vertical="top" wrapText="1"/>
    </xf>
    <xf numFmtId="0" fontId="36" fillId="0" borderId="0" xfId="1" applyFont="1" applyAlignment="1"/>
    <xf numFmtId="2" fontId="54" fillId="0" borderId="0" xfId="1" applyNumberFormat="1" applyBorder="1"/>
    <xf numFmtId="2" fontId="5" fillId="0" borderId="2" xfId="1" applyNumberFormat="1" applyFont="1" applyBorder="1" applyAlignment="1">
      <alignment horizontal="right"/>
    </xf>
    <xf numFmtId="2" fontId="72" fillId="0" borderId="2" xfId="1" applyNumberFormat="1" applyFont="1" applyBorder="1" applyAlignment="1">
      <alignment horizontal="right"/>
    </xf>
    <xf numFmtId="0" fontId="9" fillId="0" borderId="2" xfId="4" quotePrefix="1" applyFont="1" applyBorder="1" applyAlignment="1">
      <alignment horizontal="center" vertical="center" wrapText="1"/>
    </xf>
    <xf numFmtId="0" fontId="9" fillId="0" borderId="2" xfId="4" applyFont="1" applyBorder="1" applyAlignment="1">
      <alignment horizontal="center" vertical="center" wrapText="1"/>
    </xf>
    <xf numFmtId="0" fontId="9" fillId="0" borderId="2" xfId="4" applyFont="1" applyBorder="1" applyAlignment="1">
      <alignment horizontal="left" vertical="center" wrapText="1"/>
    </xf>
    <xf numFmtId="2" fontId="14" fillId="0" borderId="2" xfId="4" applyNumberFormat="1" applyBorder="1" applyAlignment="1">
      <alignment vertical="center"/>
    </xf>
    <xf numFmtId="0" fontId="14" fillId="0" borderId="0" xfId="4" applyAlignment="1">
      <alignment vertical="center"/>
    </xf>
    <xf numFmtId="0" fontId="24" fillId="0" borderId="7" xfId="4" applyFont="1" applyBorder="1" applyAlignment="1"/>
    <xf numFmtId="0" fontId="9" fillId="4" borderId="2" xfId="0" applyFont="1" applyFill="1" applyBorder="1" applyAlignment="1">
      <alignment horizontal="center"/>
    </xf>
    <xf numFmtId="0" fontId="9" fillId="4" borderId="0" xfId="0" applyFont="1" applyFill="1"/>
    <xf numFmtId="0" fontId="14" fillId="0" borderId="2" xfId="1" applyFont="1" applyBorder="1" applyAlignment="1">
      <alignment horizontal="center" vertical="top" wrapText="1"/>
    </xf>
    <xf numFmtId="0" fontId="42" fillId="0" borderId="2" xfId="0" quotePrefix="1" applyFont="1" applyBorder="1" applyAlignment="1">
      <alignment horizontal="center" vertical="center" wrapText="1"/>
    </xf>
    <xf numFmtId="2" fontId="0" fillId="2" borderId="2" xfId="0" applyNumberFormat="1" applyFill="1" applyBorder="1"/>
    <xf numFmtId="0" fontId="0" fillId="2" borderId="2" xfId="0" applyFill="1" applyBorder="1" applyAlignment="1">
      <alignment horizontal="center" vertical="center"/>
    </xf>
    <xf numFmtId="2" fontId="0" fillId="2" borderId="2" xfId="0" applyNumberFormat="1" applyFill="1" applyBorder="1" applyAlignment="1">
      <alignment vertical="center"/>
    </xf>
    <xf numFmtId="0" fontId="14" fillId="0" borderId="0" xfId="0" applyFont="1"/>
    <xf numFmtId="0" fontId="9" fillId="0" borderId="10" xfId="0" applyFont="1" applyFill="1" applyBorder="1" applyAlignment="1">
      <alignment horizontal="center"/>
    </xf>
    <xf numFmtId="0" fontId="20" fillId="0" borderId="2" xfId="0" applyFont="1" applyBorder="1" applyAlignment="1">
      <alignment horizontal="center" vertical="center"/>
    </xf>
    <xf numFmtId="0" fontId="0" fillId="4" borderId="0" xfId="0" applyFill="1"/>
    <xf numFmtId="0" fontId="9" fillId="0" borderId="0" xfId="4" applyFont="1" applyAlignment="1">
      <alignment horizontal="center"/>
    </xf>
    <xf numFmtId="0" fontId="73" fillId="0" borderId="0" xfId="1" applyFont="1" applyBorder="1" applyAlignment="1">
      <alignment horizontal="center"/>
    </xf>
    <xf numFmtId="0" fontId="73" fillId="0" borderId="0" xfId="1" applyFont="1" applyBorder="1"/>
    <xf numFmtId="0" fontId="14" fillId="0" borderId="0" xfId="0" applyFont="1"/>
    <xf numFmtId="0" fontId="14" fillId="0" borderId="0" xfId="0" applyFont="1" applyFill="1" applyBorder="1"/>
    <xf numFmtId="0" fontId="55" fillId="0" borderId="0" xfId="1" applyFont="1" applyBorder="1" applyAlignment="1">
      <alignment horizontal="center" vertical="center"/>
    </xf>
    <xf numFmtId="0" fontId="54" fillId="0" borderId="0" xfId="1" applyAlignment="1">
      <alignment vertical="center"/>
    </xf>
    <xf numFmtId="0" fontId="73" fillId="0" borderId="0" xfId="1" applyFont="1" applyBorder="1" applyAlignment="1">
      <alignment horizontal="center" vertical="center"/>
    </xf>
    <xf numFmtId="1" fontId="54" fillId="0" borderId="0" xfId="1" applyNumberFormat="1" applyBorder="1"/>
    <xf numFmtId="0" fontId="9" fillId="2" borderId="2" xfId="0" applyFont="1" applyFill="1" applyBorder="1" applyAlignment="1">
      <alignment horizontal="center" vertical="top" wrapText="1"/>
    </xf>
    <xf numFmtId="0" fontId="14" fillId="3" borderId="0" xfId="0" applyFont="1" applyFill="1" applyAlignment="1">
      <alignment vertical="center"/>
    </xf>
    <xf numFmtId="0" fontId="9" fillId="0" borderId="2" xfId="0" applyFont="1" applyBorder="1" applyAlignment="1">
      <alignment horizontal="center" vertical="top" wrapText="1"/>
    </xf>
    <xf numFmtId="0" fontId="12" fillId="0" borderId="0" xfId="1" applyFont="1" applyAlignment="1"/>
    <xf numFmtId="0" fontId="9" fillId="0" borderId="2" xfId="0" applyFont="1" applyBorder="1" applyAlignment="1">
      <alignment horizontal="center"/>
    </xf>
    <xf numFmtId="0" fontId="9" fillId="0" borderId="2" xfId="0" applyFont="1" applyBorder="1" applyAlignment="1">
      <alignment horizontal="center" vertical="center"/>
    </xf>
    <xf numFmtId="0" fontId="0" fillId="0" borderId="0" xfId="0" applyAlignment="1">
      <alignment horizontal="center"/>
    </xf>
    <xf numFmtId="0" fontId="74" fillId="0" borderId="2" xfId="6" applyBorder="1"/>
    <xf numFmtId="0" fontId="74" fillId="0" borderId="2" xfId="6" applyFill="1" applyBorder="1"/>
    <xf numFmtId="0" fontId="56" fillId="0" borderId="0" xfId="3" applyFont="1" applyAlignment="1">
      <alignment horizontal="center"/>
    </xf>
    <xf numFmtId="0" fontId="41" fillId="0" borderId="0" xfId="3" applyFont="1"/>
    <xf numFmtId="0" fontId="42" fillId="0" borderId="0" xfId="3" applyFont="1" applyBorder="1" applyAlignment="1"/>
    <xf numFmtId="0" fontId="14" fillId="0" borderId="2" xfId="3" applyBorder="1"/>
    <xf numFmtId="0" fontId="14" fillId="0" borderId="0" xfId="3" applyFont="1" applyAlignment="1">
      <alignment horizontal="right"/>
    </xf>
    <xf numFmtId="0" fontId="71" fillId="2" borderId="2"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14" fillId="0" borderId="2" xfId="3" applyFont="1" applyBorder="1" applyAlignment="1">
      <alignment horizontal="center" vertical="center" wrapText="1"/>
    </xf>
    <xf numFmtId="0" fontId="14" fillId="2" borderId="2" xfId="3" applyFont="1" applyFill="1" applyBorder="1" applyAlignment="1">
      <alignment horizontal="center" vertical="center" wrapText="1"/>
    </xf>
    <xf numFmtId="0" fontId="75" fillId="2" borderId="2" xfId="3" applyFont="1" applyFill="1" applyBorder="1" applyAlignment="1">
      <alignment horizontal="center" vertical="center" wrapText="1"/>
    </xf>
    <xf numFmtId="0" fontId="14" fillId="2" borderId="2" xfId="3" applyFont="1" applyFill="1" applyBorder="1"/>
    <xf numFmtId="0" fontId="14" fillId="2" borderId="2" xfId="3" applyFill="1" applyBorder="1"/>
    <xf numFmtId="0" fontId="14" fillId="0" borderId="0" xfId="3" applyFont="1" applyFill="1" applyBorder="1" applyAlignment="1">
      <alignment vertical="center"/>
    </xf>
    <xf numFmtId="0" fontId="64" fillId="0" borderId="0" xfId="3" applyFont="1" applyFill="1" applyBorder="1" applyAlignment="1">
      <alignment horizontal="left" vertical="center"/>
    </xf>
    <xf numFmtId="0" fontId="55" fillId="0" borderId="0" xfId="3" applyFont="1" applyBorder="1" applyAlignment="1">
      <alignment horizontal="center"/>
    </xf>
    <xf numFmtId="0" fontId="14" fillId="0" borderId="0" xfId="3" applyBorder="1" applyAlignment="1">
      <alignment horizontal="center"/>
    </xf>
    <xf numFmtId="0" fontId="9" fillId="0" borderId="0" xfId="7" applyFont="1"/>
    <xf numFmtId="0" fontId="9" fillId="0" borderId="0" xfId="7" applyFont="1" applyAlignment="1">
      <alignment horizontal="center"/>
    </xf>
    <xf numFmtId="0" fontId="67" fillId="0" borderId="2" xfId="0" applyFont="1" applyBorder="1" applyAlignment="1">
      <alignment horizontal="center"/>
    </xf>
    <xf numFmtId="0" fontId="67" fillId="0" borderId="2" xfId="6" applyFont="1" applyBorder="1"/>
    <xf numFmtId="0" fontId="67" fillId="0" borderId="2" xfId="6" applyFont="1" applyBorder="1" applyAlignment="1">
      <alignment horizontal="left"/>
    </xf>
    <xf numFmtId="0" fontId="67" fillId="0" borderId="2" xfId="6" applyFont="1" applyFill="1" applyBorder="1"/>
    <xf numFmtId="9" fontId="9" fillId="0" borderId="0" xfId="0" applyNumberFormat="1" applyFont="1"/>
    <xf numFmtId="0" fontId="9" fillId="4" borderId="0" xfId="0" applyFont="1" applyFill="1" applyBorder="1" applyAlignment="1">
      <alignment horizontal="center"/>
    </xf>
    <xf numFmtId="2" fontId="0" fillId="0" borderId="0" xfId="0" applyNumberFormat="1" applyBorder="1" applyAlignment="1">
      <alignment horizontal="right" vertical="center"/>
    </xf>
    <xf numFmtId="0" fontId="14" fillId="0" borderId="2" xfId="5" applyBorder="1" applyAlignment="1">
      <alignment vertical="center"/>
    </xf>
    <xf numFmtId="0" fontId="20" fillId="0" borderId="2" xfId="5" quotePrefix="1" applyFont="1" applyBorder="1" applyAlignment="1">
      <alignment horizontal="center" vertical="center" wrapText="1"/>
    </xf>
    <xf numFmtId="0" fontId="60" fillId="0" borderId="2" xfId="0" applyFont="1" applyBorder="1" applyAlignment="1">
      <alignment vertical="center" wrapText="1"/>
    </xf>
    <xf numFmtId="0" fontId="41" fillId="0" borderId="5" xfId="1" applyFont="1" applyBorder="1" applyAlignment="1">
      <alignment horizontal="center" vertical="top" wrapText="1"/>
    </xf>
    <xf numFmtId="0" fontId="3" fillId="0" borderId="2" xfId="1" applyFont="1" applyBorder="1" applyAlignment="1">
      <alignment horizontal="center"/>
    </xf>
    <xf numFmtId="0" fontId="14" fillId="0" borderId="2" xfId="0" applyFont="1" applyBorder="1" applyAlignment="1">
      <alignment horizontal="center" vertical="center"/>
    </xf>
    <xf numFmtId="0" fontId="9" fillId="0" borderId="2" xfId="0" applyFont="1" applyBorder="1" applyAlignment="1">
      <alignment horizontal="center"/>
    </xf>
    <xf numFmtId="0" fontId="0" fillId="0" borderId="2" xfId="0" applyBorder="1" applyAlignment="1">
      <alignment horizontal="center"/>
    </xf>
    <xf numFmtId="0" fontId="0" fillId="0" borderId="2" xfId="0" applyBorder="1"/>
    <xf numFmtId="0" fontId="14" fillId="0" borderId="2" xfId="0" applyFont="1" applyBorder="1" applyAlignment="1">
      <alignment horizontal="center"/>
    </xf>
    <xf numFmtId="0" fontId="22" fillId="0" borderId="2" xfId="0" applyFont="1" applyBorder="1" applyAlignment="1">
      <alignment horizontal="center" vertical="top" wrapText="1"/>
    </xf>
    <xf numFmtId="0" fontId="0" fillId="2" borderId="2" xfId="0" applyFill="1" applyBorder="1" applyAlignment="1">
      <alignment horizontal="center"/>
    </xf>
    <xf numFmtId="2" fontId="14" fillId="0" borderId="2" xfId="0" applyNumberFormat="1" applyFont="1" applyBorder="1"/>
    <xf numFmtId="2" fontId="14" fillId="0" borderId="2" xfId="0" applyNumberFormat="1" applyFont="1" applyBorder="1" applyAlignment="1">
      <alignment horizontal="center"/>
    </xf>
    <xf numFmtId="0" fontId="41" fillId="2" borderId="2" xfId="0" quotePrefix="1" applyFont="1" applyFill="1" applyBorder="1" applyAlignment="1">
      <alignment horizontal="center" vertical="top" wrapText="1"/>
    </xf>
    <xf numFmtId="0" fontId="14" fillId="0" borderId="2" xfId="12" applyFont="1" applyBorder="1" applyAlignment="1">
      <alignment horizontal="center"/>
    </xf>
    <xf numFmtId="0" fontId="14" fillId="0" borderId="2" xfId="14" applyBorder="1" applyAlignment="1">
      <alignment horizontal="center"/>
    </xf>
    <xf numFmtId="0" fontId="14" fillId="0" borderId="2" xfId="17" applyBorder="1" applyAlignment="1">
      <alignment horizontal="center"/>
    </xf>
    <xf numFmtId="0" fontId="14" fillId="0" borderId="2" xfId="20" applyBorder="1" applyAlignment="1">
      <alignment horizontal="center"/>
    </xf>
    <xf numFmtId="0" fontId="14" fillId="0" borderId="2" xfId="26" applyFont="1" applyBorder="1"/>
    <xf numFmtId="0" fontId="14" fillId="0" borderId="2" xfId="29" applyFont="1" applyBorder="1"/>
    <xf numFmtId="0" fontId="14" fillId="0" borderId="2" xfId="32" applyFont="1" applyBorder="1"/>
    <xf numFmtId="0" fontId="14" fillId="0" borderId="2" xfId="35" applyFont="1" applyBorder="1"/>
    <xf numFmtId="0" fontId="14" fillId="0" borderId="2" xfId="38" applyFont="1" applyBorder="1"/>
    <xf numFmtId="0" fontId="14" fillId="0" borderId="2" xfId="41" applyFont="1" applyBorder="1"/>
    <xf numFmtId="2" fontId="14" fillId="0" borderId="2" xfId="62" applyNumberFormat="1" applyFont="1" applyBorder="1"/>
    <xf numFmtId="2" fontId="14" fillId="0" borderId="2" xfId="65" applyNumberFormat="1" applyFont="1" applyBorder="1"/>
    <xf numFmtId="2" fontId="14" fillId="0" borderId="2" xfId="68" applyNumberFormat="1" applyFont="1" applyBorder="1"/>
    <xf numFmtId="2" fontId="14" fillId="0" borderId="2" xfId="71" applyNumberFormat="1" applyFont="1" applyBorder="1"/>
    <xf numFmtId="2" fontId="14" fillId="0" borderId="2" xfId="74" applyNumberFormat="1" applyFont="1" applyBorder="1"/>
    <xf numFmtId="2" fontId="14" fillId="0" borderId="2" xfId="77" applyNumberFormat="1" applyFont="1" applyBorder="1"/>
    <xf numFmtId="0" fontId="14" fillId="0" borderId="2" xfId="80" applyFont="1" applyBorder="1"/>
    <xf numFmtId="0" fontId="14" fillId="0" borderId="2" xfId="83" applyFont="1" applyBorder="1"/>
    <xf numFmtId="0" fontId="14" fillId="0" borderId="2" xfId="86" applyFont="1" applyBorder="1"/>
    <xf numFmtId="0" fontId="14" fillId="0" borderId="2" xfId="89" applyFont="1" applyBorder="1"/>
    <xf numFmtId="2" fontId="14" fillId="0" borderId="2" xfId="91" applyNumberFormat="1" applyFont="1" applyBorder="1" applyAlignment="1">
      <alignment horizontal="center"/>
    </xf>
    <xf numFmtId="0" fontId="14" fillId="0" borderId="2" xfId="95" applyFont="1" applyBorder="1" applyAlignment="1">
      <alignment horizontal="center"/>
    </xf>
    <xf numFmtId="0" fontId="14" fillId="0" borderId="2" xfId="95" applyFont="1" applyBorder="1" applyAlignment="1">
      <alignment horizontal="center" vertical="center"/>
    </xf>
    <xf numFmtId="0" fontId="14" fillId="0" borderId="9" xfId="95" applyFont="1" applyBorder="1" applyAlignment="1">
      <alignment horizontal="center"/>
    </xf>
    <xf numFmtId="0" fontId="14" fillId="0" borderId="2" xfId="98" applyFont="1" applyBorder="1" applyAlignment="1">
      <alignment horizontal="center" vertical="center"/>
    </xf>
    <xf numFmtId="0" fontId="41" fillId="0" borderId="2" xfId="3" quotePrefix="1" applyFont="1" applyBorder="1" applyAlignment="1">
      <alignment horizontal="center" vertical="top" wrapText="1"/>
    </xf>
    <xf numFmtId="0" fontId="14" fillId="2" borderId="2" xfId="103" applyFill="1" applyBorder="1" applyAlignment="1">
      <alignment horizontal="center"/>
    </xf>
    <xf numFmtId="0" fontId="41" fillId="0" borderId="2" xfId="106" quotePrefix="1" applyFont="1" applyBorder="1" applyAlignment="1">
      <alignment horizontal="center" vertical="top" wrapText="1"/>
    </xf>
    <xf numFmtId="0" fontId="9" fillId="0" borderId="2" xfId="3" applyFont="1" applyBorder="1" applyAlignment="1">
      <alignment horizontal="center"/>
    </xf>
    <xf numFmtId="0" fontId="14" fillId="0" borderId="2" xfId="3" applyBorder="1" applyAlignment="1">
      <alignment horizontal="center"/>
    </xf>
    <xf numFmtId="0" fontId="14" fillId="0" borderId="4" xfId="3" applyBorder="1" applyAlignment="1">
      <alignment horizontal="center"/>
    </xf>
    <xf numFmtId="0" fontId="20" fillId="0" borderId="2" xfId="117" applyFont="1" applyBorder="1" applyAlignment="1">
      <alignment horizontal="center"/>
    </xf>
    <xf numFmtId="0" fontId="20" fillId="0" borderId="2" xfId="117" applyFont="1" applyBorder="1" applyAlignment="1">
      <alignment horizontal="center" vertical="top" wrapText="1"/>
    </xf>
    <xf numFmtId="0" fontId="20" fillId="0" borderId="2" xfId="117" applyFont="1" applyBorder="1" applyAlignment="1">
      <alignment vertical="top" wrapText="1"/>
    </xf>
    <xf numFmtId="0" fontId="20" fillId="0" borderId="2" xfId="120" applyFont="1" applyBorder="1" applyAlignment="1">
      <alignment horizontal="center"/>
    </xf>
    <xf numFmtId="0" fontId="20" fillId="0" borderId="2" xfId="120" applyFont="1" applyBorder="1" applyAlignment="1">
      <alignment horizontal="center" vertical="top" wrapText="1"/>
    </xf>
    <xf numFmtId="0" fontId="20" fillId="0" borderId="2" xfId="120" applyFont="1" applyBorder="1" applyAlignment="1">
      <alignment vertical="top" wrapText="1"/>
    </xf>
    <xf numFmtId="0" fontId="14" fillId="2" borderId="2" xfId="0" applyNumberFormat="1" applyFont="1" applyFill="1" applyBorder="1" applyAlignment="1">
      <alignment horizontal="center" wrapText="1"/>
    </xf>
    <xf numFmtId="0" fontId="14" fillId="2" borderId="2" xfId="0" applyFont="1" applyFill="1" applyBorder="1" applyAlignment="1">
      <alignment horizontal="center" vertical="top"/>
    </xf>
    <xf numFmtId="0" fontId="9" fillId="0" borderId="5" xfId="0" applyFont="1" applyBorder="1" applyAlignment="1">
      <alignment horizontal="center"/>
    </xf>
    <xf numFmtId="0" fontId="9" fillId="0" borderId="2" xfId="0" applyFont="1" applyBorder="1" applyAlignment="1">
      <alignment horizontal="center"/>
    </xf>
    <xf numFmtId="0" fontId="14" fillId="0" borderId="6" xfId="0" applyFont="1" applyBorder="1" applyAlignment="1">
      <alignment horizontal="center"/>
    </xf>
    <xf numFmtId="0" fontId="14" fillId="0" borderId="0" xfId="0" applyFont="1"/>
    <xf numFmtId="0" fontId="14" fillId="0" borderId="2" xfId="44" applyFont="1" applyBorder="1" applyAlignment="1">
      <alignment horizontal="center"/>
    </xf>
    <xf numFmtId="0" fontId="14" fillId="0" borderId="2" xfId="53" applyFont="1" applyBorder="1" applyAlignment="1">
      <alignment horizontal="center"/>
    </xf>
    <xf numFmtId="1" fontId="14" fillId="0" borderId="2" xfId="56" applyNumberFormat="1" applyFont="1" applyBorder="1" applyAlignment="1">
      <alignment horizontal="center"/>
    </xf>
    <xf numFmtId="1" fontId="14" fillId="0" borderId="2" xfId="47" applyNumberFormat="1" applyFont="1" applyBorder="1" applyAlignment="1">
      <alignment horizontal="center"/>
    </xf>
    <xf numFmtId="2" fontId="14" fillId="5" borderId="2" xfId="1" applyNumberFormat="1" applyFont="1" applyFill="1" applyBorder="1" applyAlignment="1">
      <alignment horizontal="center"/>
    </xf>
    <xf numFmtId="2" fontId="9" fillId="5" borderId="2" xfId="1" applyNumberFormat="1" applyFont="1" applyFill="1" applyBorder="1" applyAlignment="1">
      <alignment horizontal="center"/>
    </xf>
    <xf numFmtId="0" fontId="21" fillId="0" borderId="0" xfId="1" applyFont="1" applyAlignment="1">
      <alignment vertical="top"/>
    </xf>
    <xf numFmtId="0" fontId="15" fillId="0" borderId="0" xfId="0" applyFont="1" applyBorder="1" applyAlignment="1">
      <alignment horizontal="center" vertical="top"/>
    </xf>
    <xf numFmtId="0" fontId="14" fillId="0" borderId="8" xfId="0" applyFont="1" applyBorder="1" applyAlignment="1">
      <alignment horizontal="center"/>
    </xf>
    <xf numFmtId="1" fontId="9" fillId="0" borderId="2" xfId="0" applyNumberFormat="1" applyFont="1" applyBorder="1" applyAlignment="1">
      <alignment horizontal="center"/>
    </xf>
    <xf numFmtId="164" fontId="14" fillId="0" borderId="0" xfId="0" applyNumberFormat="1" applyFont="1"/>
    <xf numFmtId="1" fontId="9" fillId="0" borderId="5" xfId="0" applyNumberFormat="1" applyFont="1" applyBorder="1" applyAlignment="1">
      <alignment horizontal="center"/>
    </xf>
    <xf numFmtId="0" fontId="1" fillId="0" borderId="2" xfId="1" applyFont="1" applyBorder="1" applyAlignment="1">
      <alignment horizontal="center"/>
    </xf>
    <xf numFmtId="1" fontId="55" fillId="0" borderId="2" xfId="1" applyNumberFormat="1" applyFont="1" applyBorder="1" applyAlignment="1">
      <alignment horizontal="center"/>
    </xf>
    <xf numFmtId="2" fontId="55" fillId="0" borderId="2" xfId="1" applyNumberFormat="1" applyFont="1" applyBorder="1" applyAlignment="1">
      <alignment horizontal="center"/>
    </xf>
    <xf numFmtId="2" fontId="55" fillId="0" borderId="0" xfId="1" applyNumberFormat="1" applyFont="1"/>
    <xf numFmtId="0" fontId="14" fillId="0" borderId="2" xfId="0" applyFont="1" applyBorder="1" applyAlignment="1">
      <alignment horizontal="center" vertical="center"/>
    </xf>
    <xf numFmtId="0" fontId="24" fillId="0" borderId="7" xfId="0" applyFont="1" applyBorder="1" applyAlignment="1">
      <alignment horizontal="right"/>
    </xf>
    <xf numFmtId="0" fontId="14" fillId="0" borderId="0" xfId="0" applyFont="1"/>
    <xf numFmtId="2" fontId="14" fillId="2" borderId="2" xfId="3" applyNumberFormat="1" applyFill="1" applyBorder="1"/>
    <xf numFmtId="2" fontId="9" fillId="2" borderId="2" xfId="3" applyNumberFormat="1" applyFont="1" applyFill="1" applyBorder="1"/>
    <xf numFmtId="0" fontId="9" fillId="0" borderId="2" xfId="3" applyFont="1" applyBorder="1"/>
    <xf numFmtId="2" fontId="9" fillId="0" borderId="2" xfId="3" applyNumberFormat="1" applyFont="1" applyBorder="1"/>
    <xf numFmtId="0" fontId="0" fillId="6" borderId="2" xfId="0" applyFill="1" applyBorder="1" applyAlignment="1">
      <alignment horizontal="center" vertical="center" wrapText="1"/>
    </xf>
    <xf numFmtId="0" fontId="9" fillId="6" borderId="2" xfId="0" applyFont="1" applyFill="1" applyBorder="1" applyAlignment="1">
      <alignment horizontal="center" vertical="center" wrapText="1"/>
    </xf>
    <xf numFmtId="0" fontId="77" fillId="0" borderId="2" xfId="0" applyFont="1" applyBorder="1" applyAlignment="1">
      <alignment horizontal="center" vertical="top" wrapText="1"/>
    </xf>
    <xf numFmtId="0" fontId="78" fillId="2" borderId="2" xfId="0" applyFont="1" applyFill="1" applyBorder="1" applyAlignment="1">
      <alignment horizontal="center" vertical="center" wrapText="1"/>
    </xf>
    <xf numFmtId="0" fontId="67" fillId="0" borderId="2" xfId="0" applyFont="1" applyBorder="1" applyAlignment="1">
      <alignment horizontal="center" vertical="center"/>
    </xf>
    <xf numFmtId="0" fontId="9" fillId="2" borderId="0" xfId="1" applyFont="1" applyFill="1" applyBorder="1" applyAlignment="1">
      <alignment vertical="center" wrapText="1"/>
    </xf>
    <xf numFmtId="0" fontId="9" fillId="0" borderId="0" xfId="1" applyFont="1" applyBorder="1" applyAlignment="1">
      <alignment horizontal="center" vertical="center"/>
    </xf>
    <xf numFmtId="0" fontId="43" fillId="0" borderId="0" xfId="0" applyFont="1" applyBorder="1" applyAlignment="1">
      <alignment horizontal="center" vertical="top" wrapText="1"/>
    </xf>
    <xf numFmtId="0" fontId="14" fillId="0" borderId="0" xfId="1" applyFont="1" applyBorder="1" applyAlignment="1">
      <alignment horizontal="center"/>
    </xf>
    <xf numFmtId="0" fontId="9" fillId="0" borderId="0" xfId="114" applyFont="1" applyBorder="1" applyAlignment="1">
      <alignment vertical="top" wrapText="1"/>
    </xf>
    <xf numFmtId="0" fontId="9" fillId="0" borderId="0" xfId="1" applyFont="1" applyBorder="1" applyAlignment="1">
      <alignment horizontal="center"/>
    </xf>
    <xf numFmtId="0" fontId="14" fillId="0" borderId="2" xfId="114" applyFont="1" applyBorder="1" applyAlignment="1">
      <alignment horizontal="center" vertical="top" wrapText="1"/>
    </xf>
    <xf numFmtId="0" fontId="9" fillId="2" borderId="0" xfId="1" quotePrefix="1" applyFont="1" applyFill="1" applyBorder="1" applyAlignment="1">
      <alignment vertical="center" wrapText="1"/>
    </xf>
    <xf numFmtId="2" fontId="14" fillId="0" borderId="0" xfId="0" applyNumberFormat="1" applyFont="1" applyAlignment="1">
      <alignment vertical="center"/>
    </xf>
    <xf numFmtId="0" fontId="55" fillId="0" borderId="2" xfId="1" applyFont="1" applyBorder="1" applyAlignment="1">
      <alignment horizontal="right"/>
    </xf>
    <xf numFmtId="2" fontId="55" fillId="0" borderId="2" xfId="1" applyNumberFormat="1" applyFont="1" applyBorder="1" applyAlignment="1">
      <alignment horizontal="right"/>
    </xf>
    <xf numFmtId="0" fontId="41" fillId="0" borderId="2" xfId="0" applyFont="1" applyBorder="1" applyAlignment="1">
      <alignment horizontal="justify" vertical="center"/>
    </xf>
    <xf numFmtId="0" fontId="9" fillId="0" borderId="2" xfId="0" applyFont="1" applyBorder="1" applyAlignment="1">
      <alignment horizontal="center" vertical="top" wrapText="1"/>
    </xf>
    <xf numFmtId="0" fontId="14" fillId="0" borderId="0" xfId="4" applyAlignment="1"/>
    <xf numFmtId="2" fontId="14" fillId="0" borderId="0" xfId="4" applyNumberFormat="1"/>
    <xf numFmtId="0" fontId="14" fillId="0" borderId="0" xfId="0" applyFont="1"/>
    <xf numFmtId="0" fontId="18"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24" fillId="0" borderId="0" xfId="0" applyFont="1" applyBorder="1" applyAlignment="1">
      <alignment horizontal="right"/>
    </xf>
    <xf numFmtId="0" fontId="0" fillId="0" borderId="0" xfId="0" applyAlignment="1">
      <alignment horizontal="center"/>
    </xf>
    <xf numFmtId="0" fontId="19" fillId="0" borderId="0" xfId="0" applyFont="1" applyAlignment="1">
      <alignment horizontal="center"/>
    </xf>
    <xf numFmtId="0" fontId="14" fillId="0" borderId="0" xfId="0" applyFont="1" applyAlignment="1">
      <alignment horizontal="center"/>
    </xf>
    <xf numFmtId="0" fontId="14" fillId="0" borderId="0" xfId="0" applyFont="1"/>
    <xf numFmtId="0" fontId="9" fillId="0" borderId="2" xfId="0" applyFont="1" applyBorder="1" applyAlignment="1">
      <alignment horizontal="center"/>
    </xf>
    <xf numFmtId="0" fontId="9" fillId="0" borderId="5" xfId="0" applyFont="1" applyBorder="1" applyAlignment="1">
      <alignment horizontal="center" vertical="top" wrapText="1"/>
    </xf>
    <xf numFmtId="0" fontId="9" fillId="0" borderId="11" xfId="0" applyFont="1" applyFill="1" applyBorder="1" applyAlignment="1">
      <alignment horizontal="center"/>
    </xf>
    <xf numFmtId="0" fontId="14" fillId="0" borderId="0" xfId="0" applyFont="1" applyBorder="1" applyAlignment="1">
      <alignment horizontal="center" vertical="center" wrapText="1"/>
    </xf>
    <xf numFmtId="0" fontId="0" fillId="0" borderId="10" xfId="0" applyBorder="1"/>
    <xf numFmtId="0" fontId="18" fillId="0" borderId="0" xfId="0" applyFont="1" applyAlignment="1">
      <alignment horizontal="center"/>
    </xf>
    <xf numFmtId="0" fontId="12" fillId="0" borderId="0" xfId="0" applyFont="1" applyAlignment="1">
      <alignment horizontal="center"/>
    </xf>
    <xf numFmtId="0" fontId="24" fillId="0" borderId="0" xfId="0" applyFont="1" applyBorder="1" applyAlignment="1">
      <alignment horizontal="right"/>
    </xf>
    <xf numFmtId="0" fontId="0" fillId="0" borderId="0" xfId="0" applyAlignment="1">
      <alignment horizontal="center"/>
    </xf>
    <xf numFmtId="0" fontId="19" fillId="0" borderId="0" xfId="0" applyFont="1" applyAlignment="1">
      <alignment horizontal="center"/>
    </xf>
    <xf numFmtId="0" fontId="14" fillId="0" borderId="0" xfId="0" applyFont="1" applyAlignment="1">
      <alignment horizontal="center"/>
    </xf>
    <xf numFmtId="0" fontId="80" fillId="7" borderId="0" xfId="0" applyFont="1" applyFill="1"/>
    <xf numFmtId="0" fontId="20" fillId="2" borderId="2" xfId="0" applyFont="1" applyFill="1" applyBorder="1" applyAlignment="1">
      <alignment horizontal="center" vertical="center"/>
    </xf>
    <xf numFmtId="2" fontId="14" fillId="2" borderId="2" xfId="0" applyNumberFormat="1" applyFont="1" applyFill="1" applyBorder="1" applyAlignment="1">
      <alignment horizontal="center" vertical="center"/>
    </xf>
    <xf numFmtId="2" fontId="0" fillId="2" borderId="2" xfId="0" applyNumberFormat="1" applyFill="1" applyBorder="1" applyAlignment="1">
      <alignment horizontal="center" vertical="center"/>
    </xf>
    <xf numFmtId="2" fontId="20" fillId="2" borderId="2" xfId="0" applyNumberFormat="1" applyFont="1" applyFill="1" applyBorder="1" applyAlignment="1">
      <alignment horizontal="center" vertical="center"/>
    </xf>
    <xf numFmtId="0" fontId="20" fillId="2" borderId="2" xfId="0" applyFont="1" applyFill="1" applyBorder="1" applyAlignment="1">
      <alignment horizontal="center"/>
    </xf>
    <xf numFmtId="0" fontId="24" fillId="2" borderId="0" xfId="0" applyFont="1" applyFill="1" applyBorder="1" applyAlignment="1">
      <alignment vertical="center"/>
    </xf>
    <xf numFmtId="0" fontId="20"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0" fillId="2" borderId="0" xfId="0" applyFill="1" applyBorder="1" applyAlignment="1">
      <alignment horizontal="center" vertical="center"/>
    </xf>
    <xf numFmtId="0" fontId="20" fillId="2" borderId="0" xfId="0" applyFont="1" applyFill="1" applyBorder="1" applyAlignment="1">
      <alignment horizontal="center"/>
    </xf>
    <xf numFmtId="0" fontId="15" fillId="4" borderId="0" xfId="0" applyFont="1" applyFill="1"/>
    <xf numFmtId="0" fontId="9" fillId="4" borderId="0" xfId="3" applyFont="1" applyFill="1" applyBorder="1" applyAlignment="1">
      <alignment horizontal="left" vertical="center"/>
    </xf>
    <xf numFmtId="0" fontId="81" fillId="0" borderId="18" xfId="0" applyFont="1" applyBorder="1" applyAlignment="1">
      <alignment horizontal="right"/>
    </xf>
    <xf numFmtId="0" fontId="81" fillId="0" borderId="19" xfId="0" applyFont="1" applyBorder="1" applyAlignment="1">
      <alignment horizontal="right"/>
    </xf>
    <xf numFmtId="0" fontId="81" fillId="0" borderId="20" xfId="0" applyFont="1" applyBorder="1" applyAlignment="1">
      <alignment horizontal="right"/>
    </xf>
    <xf numFmtId="0" fontId="81" fillId="0" borderId="21" xfId="0" applyFont="1" applyBorder="1" applyAlignment="1">
      <alignment horizontal="right"/>
    </xf>
    <xf numFmtId="0" fontId="14" fillId="4" borderId="0" xfId="5" applyFill="1"/>
    <xf numFmtId="2" fontId="20" fillId="0" borderId="2" xfId="0" applyNumberFormat="1" applyFont="1" applyBorder="1" applyAlignment="1">
      <alignment horizontal="right" vertical="center"/>
    </xf>
    <xf numFmtId="2" fontId="20" fillId="0" borderId="2" xfId="5" applyNumberFormat="1" applyFont="1" applyBorder="1" applyAlignment="1">
      <alignment horizontal="center" vertical="center"/>
    </xf>
    <xf numFmtId="49" fontId="82" fillId="0" borderId="2" xfId="0" quotePrefix="1" applyNumberFormat="1" applyFont="1" applyBorder="1" applyAlignment="1">
      <alignment horizontal="center" vertical="center" wrapText="1"/>
    </xf>
    <xf numFmtId="49" fontId="82" fillId="0" borderId="2" xfId="0" applyNumberFormat="1" applyFont="1" applyBorder="1" applyAlignment="1">
      <alignment horizontal="center" vertical="center" wrapText="1"/>
    </xf>
    <xf numFmtId="49" fontId="82" fillId="0" borderId="2" xfId="0" applyNumberFormat="1" applyFont="1" applyBorder="1" applyAlignment="1">
      <alignment horizontal="center" vertical="center"/>
    </xf>
    <xf numFmtId="0" fontId="20" fillId="0" borderId="2" xfId="5" applyFont="1" applyBorder="1" applyAlignment="1">
      <alignment vertical="center"/>
    </xf>
    <xf numFmtId="0" fontId="83" fillId="0" borderId="22" xfId="0" applyNumberFormat="1" applyFont="1" applyBorder="1" applyAlignment="1">
      <alignment horizontal="center" vertical="center" wrapText="1" readingOrder="1"/>
    </xf>
    <xf numFmtId="0" fontId="20" fillId="0" borderId="2" xfId="5" quotePrefix="1" applyNumberFormat="1" applyFont="1" applyBorder="1" applyAlignment="1">
      <alignment horizontal="center" vertical="center"/>
    </xf>
    <xf numFmtId="0" fontId="20" fillId="0" borderId="2" xfId="5" quotePrefix="1" applyNumberFormat="1" applyFont="1" applyBorder="1" applyAlignment="1">
      <alignment horizontal="center" vertical="center" wrapText="1"/>
    </xf>
    <xf numFmtId="17" fontId="20" fillId="0" borderId="2" xfId="5" applyNumberFormat="1" applyFont="1" applyBorder="1" applyAlignment="1">
      <alignment horizontal="center" vertical="center" wrapText="1"/>
    </xf>
    <xf numFmtId="0" fontId="9" fillId="4" borderId="0" xfId="0" applyFont="1" applyFill="1" applyBorder="1" applyAlignment="1">
      <alignment horizontal="left"/>
    </xf>
    <xf numFmtId="0" fontId="0" fillId="4" borderId="0" xfId="0" applyFill="1" applyBorder="1"/>
    <xf numFmtId="0" fontId="9" fillId="4" borderId="0" xfId="0" applyFont="1" applyFill="1" applyBorder="1"/>
    <xf numFmtId="0" fontId="13" fillId="4" borderId="0" xfId="0" applyFont="1" applyFill="1" applyAlignment="1">
      <alignment horizontal="justify" vertical="top" wrapText="1"/>
    </xf>
    <xf numFmtId="0" fontId="26" fillId="4" borderId="0" xfId="1" applyFont="1" applyFill="1"/>
    <xf numFmtId="0" fontId="25" fillId="0" borderId="0" xfId="1" applyFont="1" applyAlignment="1"/>
    <xf numFmtId="0" fontId="54" fillId="0" borderId="0" xfId="1" applyAlignment="1"/>
    <xf numFmtId="0" fontId="55" fillId="0" borderId="0" xfId="1" applyFont="1" applyAlignment="1"/>
    <xf numFmtId="0" fontId="55" fillId="0" borderId="0" xfId="1" applyFont="1" applyAlignment="1">
      <alignment horizontal="center"/>
    </xf>
    <xf numFmtId="0" fontId="14" fillId="0" borderId="2" xfId="112" applyFont="1" applyBorder="1" applyAlignment="1">
      <alignment horizontal="center" wrapText="1"/>
    </xf>
    <xf numFmtId="0" fontId="14" fillId="0" borderId="2" xfId="112" applyFont="1" applyBorder="1" applyAlignment="1">
      <alignment horizontal="center" vertical="top" wrapText="1"/>
    </xf>
    <xf numFmtId="0" fontId="14" fillId="0" borderId="2" xfId="1" applyFont="1" applyBorder="1" applyAlignment="1">
      <alignment horizontal="center" wrapText="1"/>
    </xf>
    <xf numFmtId="10" fontId="9" fillId="0" borderId="0" xfId="1" applyNumberFormat="1" applyFont="1" applyBorder="1"/>
    <xf numFmtId="0" fontId="73" fillId="4" borderId="0" xfId="0" applyFont="1" applyFill="1" applyAlignment="1">
      <alignment horizontal="center" vertical="center"/>
    </xf>
    <xf numFmtId="0" fontId="20" fillId="4" borderId="0" xfId="0" applyFont="1" applyFill="1"/>
    <xf numFmtId="0" fontId="85" fillId="0" borderId="0" xfId="0" applyFont="1" applyAlignment="1">
      <alignment horizontal="center" readingOrder="1"/>
    </xf>
    <xf numFmtId="9" fontId="14" fillId="0" borderId="0" xfId="122" applyFont="1"/>
    <xf numFmtId="9" fontId="9" fillId="0" borderId="0" xfId="122" applyFont="1" applyBorder="1"/>
    <xf numFmtId="9" fontId="0" fillId="0" borderId="0" xfId="122" applyFont="1"/>
    <xf numFmtId="9" fontId="14" fillId="0" borderId="0" xfId="122" applyFont="1" applyAlignment="1">
      <alignment vertical="top" wrapText="1"/>
    </xf>
    <xf numFmtId="1" fontId="14" fillId="0" borderId="0" xfId="0" applyNumberFormat="1" applyFont="1" applyBorder="1"/>
    <xf numFmtId="9" fontId="14" fillId="0" borderId="0" xfId="122" applyFont="1" applyBorder="1"/>
    <xf numFmtId="0" fontId="22" fillId="0" borderId="0" xfId="0" applyFont="1" applyAlignment="1">
      <alignment horizontal="center"/>
    </xf>
    <xf numFmtId="0" fontId="48" fillId="0" borderId="0" xfId="0" applyFont="1" applyAlignment="1">
      <alignment horizontal="center" wrapText="1"/>
    </xf>
    <xf numFmtId="0" fontId="14" fillId="0" borderId="2" xfId="0" applyFont="1" applyBorder="1" applyAlignment="1">
      <alignment horizontal="center" vertical="center"/>
    </xf>
    <xf numFmtId="0" fontId="9" fillId="0" borderId="5" xfId="0" applyFont="1" applyBorder="1" applyAlignment="1">
      <alignment horizontal="center"/>
    </xf>
    <xf numFmtId="0" fontId="9" fillId="0" borderId="6" xfId="0" applyFont="1" applyBorder="1" applyAlignment="1">
      <alignment horizontal="center"/>
    </xf>
    <xf numFmtId="0" fontId="14" fillId="0" borderId="0" xfId="0" applyFont="1" applyBorder="1" applyAlignment="1">
      <alignment horizontal="center"/>
    </xf>
    <xf numFmtId="2" fontId="9" fillId="0" borderId="2" xfId="0" applyNumberFormat="1" applyFont="1" applyBorder="1" applyAlignment="1">
      <alignment horizontal="center"/>
    </xf>
    <xf numFmtId="0" fontId="9" fillId="0" borderId="2" xfId="0" applyFont="1" applyBorder="1" applyAlignment="1">
      <alignment horizontal="center"/>
    </xf>
    <xf numFmtId="2" fontId="0" fillId="0" borderId="5" xfId="0" applyNumberFormat="1" applyBorder="1" applyAlignment="1">
      <alignment horizontal="center" vertical="center"/>
    </xf>
    <xf numFmtId="2" fontId="0" fillId="0" borderId="6" xfId="0" applyNumberFormat="1" applyBorder="1" applyAlignment="1">
      <alignment horizontal="center" vertical="center"/>
    </xf>
    <xf numFmtId="0" fontId="22" fillId="0" borderId="2" xfId="0" applyFont="1" applyBorder="1" applyAlignment="1">
      <alignment horizontal="center"/>
    </xf>
    <xf numFmtId="0" fontId="9" fillId="0" borderId="5"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14" fillId="0" borderId="5" xfId="0" applyFont="1" applyBorder="1" applyAlignment="1">
      <alignment horizontal="center" vertical="center"/>
    </xf>
    <xf numFmtId="0" fontId="14" fillId="0" borderId="6" xfId="0" applyFont="1" applyBorder="1" applyAlignment="1">
      <alignment horizontal="center" vertical="center"/>
    </xf>
    <xf numFmtId="2" fontId="14" fillId="0" borderId="5" xfId="0" applyNumberFormat="1" applyFont="1" applyBorder="1" applyAlignment="1">
      <alignment horizontal="center" vertical="center"/>
    </xf>
    <xf numFmtId="2" fontId="14" fillId="0" borderId="6" xfId="0" applyNumberFormat="1" applyFont="1" applyBorder="1" applyAlignment="1">
      <alignment horizontal="center" vertical="center"/>
    </xf>
    <xf numFmtId="0" fontId="9" fillId="0" borderId="5" xfId="0" applyFont="1" applyBorder="1" applyAlignment="1">
      <alignment horizontal="center" vertical="top" wrapText="1"/>
    </xf>
    <xf numFmtId="0" fontId="9" fillId="0" borderId="9" xfId="0" applyFont="1" applyBorder="1" applyAlignment="1">
      <alignment horizontal="center" vertical="top" wrapText="1"/>
    </xf>
    <xf numFmtId="0" fontId="9" fillId="0" borderId="6" xfId="0" applyFont="1" applyBorder="1" applyAlignment="1">
      <alignment horizontal="center" vertical="top" wrapText="1"/>
    </xf>
    <xf numFmtId="0" fontId="20" fillId="0" borderId="0" xfId="0" applyFont="1" applyBorder="1" applyAlignment="1">
      <alignment horizontal="center"/>
    </xf>
    <xf numFmtId="0" fontId="9" fillId="0" borderId="0" xfId="0" applyFont="1" applyBorder="1" applyAlignment="1">
      <alignment horizontal="left" vertical="top" wrapText="1"/>
    </xf>
    <xf numFmtId="0" fontId="22" fillId="0" borderId="1" xfId="0" applyFont="1" applyBorder="1" applyAlignment="1">
      <alignment horizontal="center" vertical="top" wrapText="1"/>
    </xf>
    <xf numFmtId="0" fontId="22" fillId="0" borderId="3" xfId="0" applyFont="1" applyBorder="1" applyAlignment="1">
      <alignment horizontal="center" vertical="top" wrapText="1"/>
    </xf>
    <xf numFmtId="0" fontId="9" fillId="0" borderId="2" xfId="0" applyFont="1" applyBorder="1" applyAlignment="1">
      <alignment horizontal="left"/>
    </xf>
    <xf numFmtId="0" fontId="22" fillId="0" borderId="2" xfId="0" applyFont="1" applyBorder="1" applyAlignment="1">
      <alignment horizontal="center" wrapText="1"/>
    </xf>
    <xf numFmtId="0" fontId="68" fillId="0" borderId="5" xfId="0" applyFont="1" applyBorder="1" applyAlignment="1">
      <alignment horizontal="center" vertical="center"/>
    </xf>
    <xf numFmtId="0" fontId="68" fillId="0" borderId="6" xfId="0" applyFont="1" applyBorder="1" applyAlignment="1">
      <alignment horizontal="center" vertical="center"/>
    </xf>
    <xf numFmtId="0" fontId="24" fillId="0" borderId="2" xfId="0" quotePrefix="1" applyFont="1" applyBorder="1" applyAlignment="1">
      <alignment horizontal="center" vertical="top" wrapText="1"/>
    </xf>
    <xf numFmtId="0" fontId="24" fillId="0" borderId="5" xfId="0" quotePrefix="1" applyFont="1" applyBorder="1" applyAlignment="1">
      <alignment horizontal="center" vertical="top" wrapText="1"/>
    </xf>
    <xf numFmtId="0" fontId="24" fillId="0" borderId="9" xfId="0" quotePrefix="1" applyFont="1" applyBorder="1" applyAlignment="1">
      <alignment horizontal="center" vertical="top" wrapText="1"/>
    </xf>
    <xf numFmtId="0" fontId="24" fillId="0" borderId="6" xfId="0" quotePrefix="1" applyFont="1" applyBorder="1" applyAlignment="1">
      <alignment horizontal="center" vertical="top" wrapText="1"/>
    </xf>
    <xf numFmtId="0" fontId="9" fillId="0" borderId="2" xfId="0" applyFont="1" applyBorder="1" applyAlignment="1">
      <alignment horizontal="center" vertical="top" wrapText="1"/>
    </xf>
    <xf numFmtId="0" fontId="9" fillId="0" borderId="2" xfId="0" applyFont="1" applyBorder="1" applyAlignment="1">
      <alignment horizontal="center" vertical="center"/>
    </xf>
    <xf numFmtId="0" fontId="9" fillId="0" borderId="5" xfId="0" applyFont="1" applyBorder="1" applyAlignment="1">
      <alignment horizontal="left" vertical="top" wrapText="1"/>
    </xf>
    <xf numFmtId="0" fontId="9" fillId="0" borderId="9" xfId="0" applyFont="1" applyBorder="1" applyAlignment="1">
      <alignment horizontal="left" vertical="top" wrapText="1"/>
    </xf>
    <xf numFmtId="0" fontId="9" fillId="0" borderId="6" xfId="0" applyFont="1" applyBorder="1" applyAlignment="1">
      <alignment horizontal="left" vertical="top" wrapText="1"/>
    </xf>
    <xf numFmtId="0" fontId="9" fillId="4" borderId="5" xfId="0" applyFont="1" applyFill="1" applyBorder="1" applyAlignment="1">
      <alignment horizontal="center"/>
    </xf>
    <xf numFmtId="0" fontId="9" fillId="4" borderId="6" xfId="0" applyFont="1" applyFill="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21" fillId="0" borderId="0" xfId="0" applyFont="1" applyAlignment="1">
      <alignment horizontal="right"/>
    </xf>
    <xf numFmtId="0" fontId="13" fillId="0" borderId="0" xfId="0" applyFont="1" applyAlignment="1">
      <alignment horizontal="center"/>
    </xf>
    <xf numFmtId="0" fontId="18"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9" fillId="0" borderId="2" xfId="0" applyFont="1" applyBorder="1" applyAlignment="1">
      <alignment horizontal="center" vertical="top"/>
    </xf>
    <xf numFmtId="0" fontId="9" fillId="0" borderId="0" xfId="0" applyFont="1" applyAlignment="1">
      <alignment horizontal="left"/>
    </xf>
    <xf numFmtId="0" fontId="9" fillId="0" borderId="0" xfId="0" applyFont="1" applyBorder="1" applyAlignment="1">
      <alignment horizontal="left"/>
    </xf>
    <xf numFmtId="0" fontId="9" fillId="0" borderId="2"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0" xfId="0" applyFont="1" applyAlignment="1">
      <alignment horizontal="left" vertical="top" wrapText="1"/>
    </xf>
    <xf numFmtId="0" fontId="22" fillId="0" borderId="0" xfId="0" applyFont="1" applyBorder="1" applyAlignment="1">
      <alignment horizontal="left" wrapText="1"/>
    </xf>
    <xf numFmtId="0" fontId="9" fillId="0" borderId="9" xfId="0" applyFont="1" applyBorder="1" applyAlignment="1">
      <alignment horizontal="center"/>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14" xfId="0" applyFont="1" applyBorder="1" applyAlignment="1">
      <alignment horizontal="center" vertical="top"/>
    </xf>
    <xf numFmtId="0" fontId="9" fillId="0" borderId="8" xfId="0" applyFont="1" applyBorder="1" applyAlignment="1">
      <alignment horizontal="center" vertical="top"/>
    </xf>
    <xf numFmtId="0" fontId="9" fillId="0" borderId="7" xfId="0" applyFont="1" applyBorder="1" applyAlignment="1">
      <alignment horizontal="center" vertical="top"/>
    </xf>
    <xf numFmtId="0" fontId="9" fillId="0" borderId="15" xfId="0" applyFont="1" applyBorder="1" applyAlignment="1">
      <alignment horizontal="center" vertical="top"/>
    </xf>
    <xf numFmtId="0" fontId="23" fillId="0" borderId="0" xfId="0" applyFont="1" applyAlignment="1">
      <alignment horizontal="center"/>
    </xf>
    <xf numFmtId="0" fontId="9" fillId="0" borderId="0" xfId="0" applyFont="1" applyAlignment="1">
      <alignment horizontal="left" vertical="center"/>
    </xf>
    <xf numFmtId="0" fontId="9" fillId="0" borderId="1" xfId="0" applyFont="1" applyBorder="1" applyAlignment="1">
      <alignment vertical="top"/>
    </xf>
    <xf numFmtId="0" fontId="9" fillId="0" borderId="3" xfId="0" applyFont="1" applyBorder="1" applyAlignment="1">
      <alignment vertical="top"/>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56" fillId="0" borderId="7"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8" xfId="0" applyFont="1" applyBorder="1" applyAlignment="1">
      <alignment horizontal="center" vertical="top" wrapText="1"/>
    </xf>
    <xf numFmtId="0" fontId="9" fillId="0" borderId="7" xfId="0" applyFont="1" applyBorder="1" applyAlignment="1">
      <alignment horizontal="center" vertical="top" wrapText="1"/>
    </xf>
    <xf numFmtId="0" fontId="33" fillId="0" borderId="0" xfId="3" applyFont="1" applyAlignment="1">
      <alignment horizontal="center"/>
    </xf>
    <xf numFmtId="0" fontId="38" fillId="0" borderId="0" xfId="3" applyFont="1" applyAlignment="1">
      <alignment horizontal="center"/>
    </xf>
    <xf numFmtId="0" fontId="9" fillId="0" borderId="0" xfId="5" applyFont="1" applyAlignment="1">
      <alignment horizontal="left"/>
    </xf>
    <xf numFmtId="0" fontId="24" fillId="0" borderId="7" xfId="5" applyFont="1" applyBorder="1" applyAlignment="1">
      <alignment horizontal="right"/>
    </xf>
    <xf numFmtId="0" fontId="22" fillId="0" borderId="2" xfId="5" applyFont="1" applyBorder="1" applyAlignment="1">
      <alignment horizontal="center" vertical="top" wrapText="1"/>
    </xf>
    <xf numFmtId="0" fontId="22" fillId="0" borderId="2" xfId="5" applyFont="1" applyBorder="1" applyAlignment="1">
      <alignment horizontal="center" vertical="center" wrapText="1"/>
    </xf>
    <xf numFmtId="0" fontId="22" fillId="0" borderId="1" xfId="5" applyFont="1" applyBorder="1" applyAlignment="1">
      <alignment horizontal="center" vertical="center" wrapText="1"/>
    </xf>
    <xf numFmtId="0" fontId="22" fillId="0" borderId="10" xfId="5" applyFont="1" applyBorder="1" applyAlignment="1">
      <alignment horizontal="center" vertical="center" wrapText="1"/>
    </xf>
    <xf numFmtId="0" fontId="22" fillId="0" borderId="3" xfId="5" applyFont="1" applyBorder="1" applyAlignment="1">
      <alignment horizontal="center" vertical="center" wrapText="1"/>
    </xf>
    <xf numFmtId="0" fontId="22" fillId="0" borderId="12" xfId="5" applyFont="1" applyBorder="1" applyAlignment="1">
      <alignment horizontal="center" vertical="center" wrapText="1"/>
    </xf>
    <xf numFmtId="0" fontId="22" fillId="0" borderId="13" xfId="5" applyFont="1" applyBorder="1" applyAlignment="1">
      <alignment horizontal="center" vertical="center" wrapText="1"/>
    </xf>
    <xf numFmtId="0" fontId="22" fillId="0" borderId="14" xfId="5" applyFont="1" applyBorder="1" applyAlignment="1">
      <alignment horizontal="center" vertical="center" wrapText="1"/>
    </xf>
    <xf numFmtId="0" fontId="22" fillId="0" borderId="8" xfId="5" applyFont="1" applyBorder="1" applyAlignment="1">
      <alignment horizontal="center" vertical="center" wrapText="1"/>
    </xf>
    <xf numFmtId="0" fontId="22" fillId="0" borderId="7" xfId="5" applyFont="1" applyBorder="1" applyAlignment="1">
      <alignment horizontal="center" vertical="center" wrapText="1"/>
    </xf>
    <xf numFmtId="0" fontId="22" fillId="0" borderId="15" xfId="5" applyFont="1" applyBorder="1" applyAlignment="1">
      <alignment horizontal="center" vertical="center" wrapText="1"/>
    </xf>
    <xf numFmtId="0" fontId="18" fillId="0" borderId="0" xfId="3" applyFont="1" applyAlignment="1">
      <alignment horizontal="center"/>
    </xf>
    <xf numFmtId="0" fontId="12" fillId="0" borderId="0" xfId="3" applyFont="1" applyAlignment="1">
      <alignment horizontal="center"/>
    </xf>
    <xf numFmtId="0" fontId="22" fillId="0" borderId="12" xfId="5" applyFont="1" applyBorder="1" applyAlignment="1">
      <alignment horizontal="center" vertical="top" wrapText="1"/>
    </xf>
    <xf numFmtId="0" fontId="22" fillId="0" borderId="13" xfId="5" applyFont="1" applyBorder="1" applyAlignment="1">
      <alignment horizontal="center" vertical="top" wrapText="1"/>
    </xf>
    <xf numFmtId="0" fontId="22" fillId="0" borderId="14" xfId="5" applyFont="1" applyBorder="1" applyAlignment="1">
      <alignment horizontal="center" vertical="top" wrapText="1"/>
    </xf>
    <xf numFmtId="0" fontId="22" fillId="0" borderId="8" xfId="5" applyFont="1" applyBorder="1" applyAlignment="1">
      <alignment horizontal="center" vertical="top" wrapText="1"/>
    </xf>
    <xf numFmtId="0" fontId="22" fillId="0" borderId="7" xfId="5" applyFont="1" applyBorder="1" applyAlignment="1">
      <alignment horizontal="center" vertical="top" wrapText="1"/>
    </xf>
    <xf numFmtId="0" fontId="22" fillId="0" borderId="15" xfId="5" applyFont="1" applyBorder="1" applyAlignment="1">
      <alignment horizontal="center" vertical="top" wrapText="1"/>
    </xf>
    <xf numFmtId="0" fontId="19" fillId="0" borderId="5" xfId="5" applyFont="1" applyBorder="1" applyAlignment="1">
      <alignment horizontal="center" vertical="top" wrapText="1"/>
    </xf>
    <xf numFmtId="0" fontId="19" fillId="0" borderId="6" xfId="5" applyFont="1" applyBorder="1" applyAlignment="1">
      <alignment horizontal="center" vertical="top" wrapText="1"/>
    </xf>
    <xf numFmtId="0" fontId="20" fillId="0" borderId="0" xfId="5" applyFont="1" applyAlignment="1">
      <alignment horizontal="left"/>
    </xf>
    <xf numFmtId="0" fontId="9" fillId="4" borderId="13" xfId="3" applyFont="1" applyFill="1" applyBorder="1" applyAlignment="1">
      <alignment horizontal="left" vertical="center"/>
    </xf>
    <xf numFmtId="0" fontId="42" fillId="0" borderId="2" xfId="3" applyFont="1" applyBorder="1" applyAlignment="1">
      <alignment horizontal="left"/>
    </xf>
    <xf numFmtId="0" fontId="39" fillId="0" borderId="0" xfId="3" applyFont="1" applyAlignment="1">
      <alignment horizontal="center"/>
    </xf>
    <xf numFmtId="0" fontId="40" fillId="0" borderId="0" xfId="3" applyFont="1" applyAlignment="1">
      <alignment horizontal="center"/>
    </xf>
    <xf numFmtId="0" fontId="39" fillId="0" borderId="0" xfId="3" applyFont="1" applyAlignment="1">
      <alignment horizontal="center" wrapText="1"/>
    </xf>
    <xf numFmtId="0" fontId="17" fillId="0" borderId="0" xfId="3" applyFont="1" applyAlignment="1">
      <alignment horizontal="right"/>
    </xf>
    <xf numFmtId="0" fontId="24" fillId="0" borderId="7" xfId="3" applyFont="1" applyBorder="1" applyAlignment="1">
      <alignment horizontal="right"/>
    </xf>
    <xf numFmtId="0" fontId="9" fillId="0" borderId="2" xfId="3" applyFont="1" applyBorder="1" applyAlignment="1">
      <alignment horizontal="center" vertical="center" wrapText="1"/>
    </xf>
    <xf numFmtId="0" fontId="9" fillId="2" borderId="2" xfId="3" applyFont="1" applyFill="1" applyBorder="1" applyAlignment="1">
      <alignment horizontal="center" vertical="center" wrapText="1"/>
    </xf>
    <xf numFmtId="0" fontId="71" fillId="2" borderId="2" xfId="3" applyFont="1" applyFill="1" applyBorder="1" applyAlignment="1">
      <alignment horizontal="center" vertical="center" wrapText="1"/>
    </xf>
    <xf numFmtId="0" fontId="9" fillId="0" borderId="5" xfId="3" applyFont="1" applyBorder="1" applyAlignment="1">
      <alignment horizontal="center"/>
    </xf>
    <xf numFmtId="0" fontId="9" fillId="0" borderId="6" xfId="3" applyFont="1" applyBorder="1" applyAlignment="1">
      <alignment horizontal="center"/>
    </xf>
    <xf numFmtId="0" fontId="65" fillId="3" borderId="0" xfId="3" applyFont="1" applyFill="1" applyBorder="1" applyAlignment="1">
      <alignment horizontal="left"/>
    </xf>
    <xf numFmtId="0" fontId="9" fillId="0" borderId="0" xfId="7" applyFont="1" applyAlignment="1">
      <alignment horizontal="center" vertical="top" wrapText="1"/>
    </xf>
    <xf numFmtId="0" fontId="9" fillId="0" borderId="0" xfId="7" applyFont="1" applyAlignment="1">
      <alignment horizontal="center"/>
    </xf>
    <xf numFmtId="0" fontId="64" fillId="0" borderId="0" xfId="3" applyFont="1" applyFill="1" applyBorder="1" applyAlignment="1">
      <alignment horizontal="left" vertical="center"/>
    </xf>
    <xf numFmtId="0" fontId="65" fillId="3" borderId="0" xfId="3" applyFont="1" applyFill="1" applyBorder="1" applyAlignment="1">
      <alignment horizontal="left" vertical="center" wrapText="1"/>
    </xf>
    <xf numFmtId="0" fontId="32" fillId="4" borderId="0" xfId="0" applyFont="1" applyFill="1" applyAlignment="1">
      <alignment horizontal="left" vertical="center" wrapText="1"/>
    </xf>
    <xf numFmtId="0" fontId="39" fillId="0" borderId="0" xfId="0" applyFont="1" applyAlignment="1">
      <alignment horizontal="center"/>
    </xf>
    <xf numFmtId="0" fontId="40" fillId="0" borderId="0" xfId="0" applyFont="1" applyAlignment="1">
      <alignment horizontal="center"/>
    </xf>
    <xf numFmtId="0" fontId="39" fillId="0" borderId="0" xfId="0" applyFont="1" applyAlignment="1">
      <alignment horizontal="center" wrapText="1"/>
    </xf>
    <xf numFmtId="0" fontId="24" fillId="0" borderId="7" xfId="0" applyFont="1" applyBorder="1" applyAlignment="1">
      <alignment horizontal="right"/>
    </xf>
    <xf numFmtId="0" fontId="0" fillId="0" borderId="0" xfId="0" applyAlignment="1">
      <alignment horizontal="center"/>
    </xf>
    <xf numFmtId="0" fontId="9" fillId="0" borderId="4" xfId="0" applyFont="1" applyBorder="1" applyAlignment="1">
      <alignment horizontal="center"/>
    </xf>
    <xf numFmtId="0" fontId="14"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24" fillId="0" borderId="0" xfId="0" applyFont="1" applyBorder="1" applyAlignment="1">
      <alignment horizontal="right"/>
    </xf>
    <xf numFmtId="0" fontId="9" fillId="0" borderId="1" xfId="0" applyFont="1" applyBorder="1" applyAlignment="1">
      <alignment horizontal="center" vertical="top" wrapText="1"/>
    </xf>
    <xf numFmtId="0" fontId="9" fillId="0" borderId="3" xfId="0" applyFont="1" applyBorder="1" applyAlignment="1">
      <alignment horizontal="center" vertical="top" wrapText="1"/>
    </xf>
    <xf numFmtId="0" fontId="10" fillId="0" borderId="0" xfId="0" applyFont="1" applyAlignment="1">
      <alignment horizontal="center"/>
    </xf>
    <xf numFmtId="0" fontId="19" fillId="0" borderId="0" xfId="0" applyFont="1" applyAlignment="1">
      <alignment horizontal="center"/>
    </xf>
    <xf numFmtId="0" fontId="12" fillId="0" borderId="0" xfId="0" applyFont="1" applyAlignment="1">
      <alignment horizontal="center" wrapText="1"/>
    </xf>
    <xf numFmtId="0" fontId="14" fillId="0" borderId="0" xfId="0" applyFont="1" applyAlignment="1">
      <alignment horizont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21" fillId="2" borderId="13" xfId="0" applyFont="1" applyFill="1" applyBorder="1" applyAlignment="1">
      <alignment horizontal="left" vertical="center"/>
    </xf>
    <xf numFmtId="0" fontId="9" fillId="0" borderId="5" xfId="0" applyFont="1" applyBorder="1" applyAlignment="1">
      <alignment horizontal="center" vertical="center"/>
    </xf>
    <xf numFmtId="0" fontId="53" fillId="0" borderId="0" xfId="0" applyFont="1" applyBorder="1" applyAlignment="1">
      <alignment horizontal="left"/>
    </xf>
    <xf numFmtId="0" fontId="14" fillId="0" borderId="0" xfId="0" applyFont="1"/>
    <xf numFmtId="0" fontId="9" fillId="0" borderId="0" xfId="0" applyFont="1" applyBorder="1" applyAlignment="1">
      <alignment horizontal="right"/>
    </xf>
    <xf numFmtId="0" fontId="24" fillId="0" borderId="7" xfId="0" applyFont="1" applyBorder="1" applyAlignment="1">
      <alignment horizontal="center"/>
    </xf>
    <xf numFmtId="0" fontId="21" fillId="0" borderId="0" xfId="0" applyFont="1" applyAlignment="1">
      <alignment horizontal="left"/>
    </xf>
    <xf numFmtId="0" fontId="11" fillId="0" borderId="0" xfId="0" applyFont="1" applyAlignment="1">
      <alignment horizontal="center"/>
    </xf>
    <xf numFmtId="0" fontId="13" fillId="0" borderId="0" xfId="1" applyFont="1" applyAlignment="1">
      <alignment horizontal="center"/>
    </xf>
    <xf numFmtId="0" fontId="18" fillId="0" borderId="0" xfId="1" applyFont="1" applyAlignment="1">
      <alignment horizontal="center"/>
    </xf>
    <xf numFmtId="0" fontId="9" fillId="0" borderId="2" xfId="1" applyFont="1" applyBorder="1" applyAlignment="1">
      <alignment horizontal="center" vertical="top" wrapText="1"/>
    </xf>
    <xf numFmtId="0" fontId="9" fillId="2" borderId="1" xfId="1" applyFont="1" applyFill="1" applyBorder="1" applyAlignment="1">
      <alignment horizontal="center" vertical="top" wrapText="1"/>
    </xf>
    <xf numFmtId="0" fontId="9" fillId="2" borderId="10" xfId="1" applyFont="1" applyFill="1" applyBorder="1" applyAlignment="1">
      <alignment horizontal="center" vertical="top" wrapText="1"/>
    </xf>
    <xf numFmtId="0" fontId="9" fillId="2" borderId="3" xfId="1" applyFont="1" applyFill="1" applyBorder="1" applyAlignment="1">
      <alignment horizontal="center" vertical="top" wrapText="1"/>
    </xf>
    <xf numFmtId="0" fontId="15" fillId="0" borderId="0" xfId="1" applyFont="1" applyBorder="1" applyAlignment="1">
      <alignment horizontal="left"/>
    </xf>
    <xf numFmtId="0" fontId="9" fillId="0" borderId="1" xfId="1" applyFont="1" applyBorder="1" applyAlignment="1">
      <alignment horizontal="center" vertical="top" wrapText="1"/>
    </xf>
    <xf numFmtId="0" fontId="9" fillId="0" borderId="10" xfId="1" applyFont="1" applyBorder="1" applyAlignment="1">
      <alignment horizontal="center" vertical="top" wrapText="1"/>
    </xf>
    <xf numFmtId="0" fontId="9" fillId="0" borderId="3" xfId="1" applyFont="1" applyBorder="1" applyAlignment="1">
      <alignment horizontal="center" vertical="top" wrapText="1"/>
    </xf>
    <xf numFmtId="0" fontId="9" fillId="0" borderId="2" xfId="1" applyFont="1" applyBorder="1" applyAlignment="1">
      <alignment horizontal="center" vertical="center" wrapText="1"/>
    </xf>
    <xf numFmtId="0" fontId="24" fillId="0" borderId="0" xfId="1" applyFont="1" applyAlignment="1">
      <alignment horizontal="left" vertical="top" wrapText="1"/>
    </xf>
    <xf numFmtId="0" fontId="9" fillId="0" borderId="14" xfId="0" applyFont="1" applyBorder="1" applyAlignment="1">
      <alignment horizontal="center" vertical="top" wrapText="1"/>
    </xf>
    <xf numFmtId="0" fontId="9" fillId="0" borderId="5"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6" xfId="0" applyFont="1" applyFill="1" applyBorder="1" applyAlignment="1">
      <alignment horizontal="center" vertical="top" wrapText="1"/>
    </xf>
    <xf numFmtId="0" fontId="14" fillId="0" borderId="0" xfId="0" applyFont="1" applyBorder="1" applyAlignment="1">
      <alignment horizontal="left" vertical="top" wrapText="1"/>
    </xf>
    <xf numFmtId="0" fontId="10" fillId="0" borderId="0" xfId="0" applyFont="1" applyAlignment="1">
      <alignment horizontal="right"/>
    </xf>
    <xf numFmtId="0" fontId="13" fillId="0" borderId="0" xfId="0" applyFont="1" applyAlignment="1">
      <alignment horizontal="left"/>
    </xf>
    <xf numFmtId="0" fontId="9" fillId="0" borderId="0" xfId="0" applyFont="1" applyAlignment="1">
      <alignment horizontal="right"/>
    </xf>
    <xf numFmtId="0" fontId="9" fillId="0" borderId="1" xfId="0" applyFont="1" applyBorder="1" applyAlignment="1">
      <alignment horizontal="center" vertical="top"/>
    </xf>
    <xf numFmtId="0" fontId="9" fillId="0" borderId="3" xfId="0" applyFont="1" applyBorder="1" applyAlignment="1">
      <alignment horizontal="center" vertical="top"/>
    </xf>
    <xf numFmtId="0" fontId="9" fillId="0" borderId="5" xfId="0" applyFont="1" applyBorder="1" applyAlignment="1">
      <alignment horizontal="center" vertical="top"/>
    </xf>
    <xf numFmtId="0" fontId="9" fillId="0" borderId="9" xfId="0" applyFont="1" applyBorder="1" applyAlignment="1">
      <alignment horizontal="center" vertical="top"/>
    </xf>
    <xf numFmtId="0" fontId="9" fillId="0" borderId="6" xfId="0" applyFont="1" applyBorder="1" applyAlignment="1">
      <alignment horizontal="center" vertical="top"/>
    </xf>
    <xf numFmtId="0" fontId="18" fillId="0" borderId="0" xfId="0" applyFont="1" applyAlignment="1">
      <alignment horizontal="center" wrapText="1"/>
    </xf>
    <xf numFmtId="0" fontId="15" fillId="0" borderId="0" xfId="0" applyFont="1" applyAlignment="1">
      <alignment horizontal="center" wrapText="1"/>
    </xf>
    <xf numFmtId="0" fontId="24" fillId="0" borderId="0" xfId="0" applyFont="1" applyFill="1" applyBorder="1" applyAlignment="1">
      <alignment horizontal="left" vertical="top" wrapText="1"/>
    </xf>
    <xf numFmtId="2" fontId="14" fillId="0" borderId="2" xfId="0" applyNumberFormat="1" applyFont="1" applyBorder="1" applyAlignment="1">
      <alignment horizontal="center" vertical="center"/>
    </xf>
    <xf numFmtId="2" fontId="14" fillId="0" borderId="1" xfId="0" applyNumberFormat="1" applyFont="1" applyBorder="1" applyAlignment="1">
      <alignment horizontal="center" vertical="center"/>
    </xf>
    <xf numFmtId="2" fontId="14" fillId="0" borderId="10" xfId="0" applyNumberFormat="1" applyFont="1" applyBorder="1" applyAlignment="1">
      <alignment horizontal="center" vertical="center"/>
    </xf>
    <xf numFmtId="2" fontId="14" fillId="0" borderId="3" xfId="0" applyNumberFormat="1" applyFont="1" applyBorder="1" applyAlignment="1">
      <alignment horizontal="center" vertical="center"/>
    </xf>
    <xf numFmtId="0" fontId="14" fillId="0" borderId="2" xfId="0" applyFont="1" applyBorder="1" applyAlignment="1">
      <alignment horizontal="center" vertical="center" wrapText="1"/>
    </xf>
    <xf numFmtId="2" fontId="14" fillId="0" borderId="2" xfId="0" applyNumberFormat="1" applyFont="1" applyBorder="1" applyAlignment="1">
      <alignment horizontal="center" vertical="center" wrapText="1"/>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0" fontId="59" fillId="0" borderId="2" xfId="0" applyFont="1" applyBorder="1" applyAlignment="1">
      <alignment horizontal="center" vertical="top" wrapText="1"/>
    </xf>
    <xf numFmtId="0" fontId="60" fillId="0" borderId="10" xfId="0" applyFont="1" applyBorder="1" applyAlignment="1">
      <alignment horizontal="center" vertical="center" textRotation="90" wrapText="1"/>
    </xf>
    <xf numFmtId="0" fontId="47" fillId="0" borderId="0" xfId="0" applyFont="1" applyAlignment="1">
      <alignment horizontal="center"/>
    </xf>
    <xf numFmtId="0" fontId="62" fillId="0" borderId="0" xfId="0" applyFont="1" applyBorder="1" applyAlignment="1">
      <alignment horizontal="center" vertical="top"/>
    </xf>
    <xf numFmtId="0" fontId="24" fillId="0" borderId="7" xfId="0" applyFont="1" applyBorder="1" applyAlignment="1">
      <alignment horizontal="left"/>
    </xf>
    <xf numFmtId="0" fontId="59" fillId="0" borderId="1" xfId="0" applyFont="1" applyBorder="1" applyAlignment="1">
      <alignment horizontal="center" vertical="top" wrapText="1"/>
    </xf>
    <xf numFmtId="0" fontId="59" fillId="0" borderId="10" xfId="0" applyFont="1" applyBorder="1" applyAlignment="1">
      <alignment horizontal="center" vertical="top" wrapText="1"/>
    </xf>
    <xf numFmtId="0" fontId="59" fillId="0" borderId="3" xfId="0" applyFont="1" applyBorder="1" applyAlignment="1">
      <alignment horizontal="center" vertical="top" wrapText="1"/>
    </xf>
    <xf numFmtId="0" fontId="42" fillId="0" borderId="7" xfId="0" applyFont="1" applyBorder="1" applyAlignment="1">
      <alignment horizontal="right"/>
    </xf>
    <xf numFmtId="0" fontId="42" fillId="0" borderId="1" xfId="0" applyFont="1" applyBorder="1" applyAlignment="1">
      <alignment horizontal="center" vertical="top" wrapText="1"/>
    </xf>
    <xf numFmtId="0" fontId="42" fillId="0" borderId="3" xfId="0" applyFont="1" applyBorder="1" applyAlignment="1">
      <alignment horizontal="center" vertical="top" wrapText="1"/>
    </xf>
    <xf numFmtId="0" fontId="42" fillId="0" borderId="2" xfId="0" applyFont="1" applyBorder="1" applyAlignment="1">
      <alignment horizontal="center" vertical="top" wrapText="1"/>
    </xf>
    <xf numFmtId="0" fontId="42" fillId="0" borderId="5" xfId="0" applyFont="1" applyBorder="1" applyAlignment="1">
      <alignment horizontal="center" vertical="top" wrapText="1"/>
    </xf>
    <xf numFmtId="0" fontId="42" fillId="0" borderId="9" xfId="0" applyFont="1" applyBorder="1" applyAlignment="1">
      <alignment horizontal="center" vertical="top" wrapText="1"/>
    </xf>
    <xf numFmtId="0" fontId="42" fillId="0" borderId="6" xfId="0" applyFont="1" applyBorder="1" applyAlignment="1">
      <alignment horizontal="center" vertical="top" wrapText="1"/>
    </xf>
    <xf numFmtId="0" fontId="9" fillId="0" borderId="5" xfId="1" applyFont="1" applyBorder="1" applyAlignment="1">
      <alignment horizontal="left" vertical="center"/>
    </xf>
    <xf numFmtId="0" fontId="9" fillId="0" borderId="9" xfId="1" applyFont="1" applyBorder="1" applyAlignment="1">
      <alignment horizontal="left" vertical="center"/>
    </xf>
    <xf numFmtId="0" fontId="9" fillId="0" borderId="6" xfId="1" applyFont="1" applyBorder="1" applyAlignment="1">
      <alignment horizontal="left" vertical="center"/>
    </xf>
    <xf numFmtId="0" fontId="9" fillId="2" borderId="1" xfId="1" quotePrefix="1" applyFont="1" applyFill="1" applyBorder="1" applyAlignment="1">
      <alignment horizontal="center" vertical="center" wrapText="1"/>
    </xf>
    <xf numFmtId="0" fontId="9" fillId="2" borderId="3" xfId="1" quotePrefix="1" applyFont="1" applyFill="1" applyBorder="1" applyAlignment="1">
      <alignment horizontal="center" vertical="center" wrapText="1"/>
    </xf>
    <xf numFmtId="0" fontId="12" fillId="0" borderId="0" xfId="1" applyFont="1" applyAlignment="1">
      <alignment horizontal="center"/>
    </xf>
    <xf numFmtId="0" fontId="12" fillId="0" borderId="0" xfId="1" applyFont="1" applyAlignment="1"/>
    <xf numFmtId="0" fontId="9" fillId="0" borderId="0" xfId="1" applyFont="1" applyAlignment="1">
      <alignment horizontal="left"/>
    </xf>
    <xf numFmtId="0" fontId="9" fillId="2" borderId="5" xfId="1" quotePrefix="1" applyFont="1" applyFill="1" applyBorder="1" applyAlignment="1">
      <alignment horizontal="center" vertical="center" wrapText="1"/>
    </xf>
    <xf numFmtId="0" fontId="9" fillId="2" borderId="9" xfId="1" quotePrefix="1" applyFont="1" applyFill="1" applyBorder="1" applyAlignment="1">
      <alignment horizontal="center" vertical="center" wrapText="1"/>
    </xf>
    <xf numFmtId="0" fontId="9" fillId="2" borderId="6" xfId="1" quotePrefix="1" applyFont="1" applyFill="1" applyBorder="1" applyAlignment="1">
      <alignment horizontal="center" vertical="center" wrapText="1"/>
    </xf>
    <xf numFmtId="0" fontId="9" fillId="0" borderId="0" xfId="2" applyFont="1" applyAlignment="1">
      <alignment horizontal="center"/>
    </xf>
    <xf numFmtId="0" fontId="23" fillId="0" borderId="0" xfId="0" applyFont="1" applyAlignment="1">
      <alignment horizontal="center" wrapText="1"/>
    </xf>
    <xf numFmtId="0" fontId="24" fillId="0" borderId="0" xfId="0" applyFont="1" applyFill="1" applyBorder="1" applyAlignment="1">
      <alignment horizontal="left" wrapText="1"/>
    </xf>
    <xf numFmtId="0" fontId="13" fillId="0" borderId="0" xfId="0" applyFont="1" applyAlignment="1">
      <alignment horizontal="right" vertical="top" wrapText="1"/>
    </xf>
    <xf numFmtId="0" fontId="23" fillId="0" borderId="0" xfId="0" applyFont="1" applyAlignment="1">
      <alignment vertical="top" wrapText="1"/>
    </xf>
    <xf numFmtId="0" fontId="12" fillId="0" borderId="0" xfId="0" applyFont="1" applyAlignment="1">
      <alignment horizontal="center" vertical="top" wrapText="1"/>
    </xf>
    <xf numFmtId="0" fontId="9" fillId="0" borderId="0" xfId="1" applyFont="1" applyAlignment="1">
      <alignment horizontal="center"/>
    </xf>
    <xf numFmtId="0" fontId="55" fillId="2" borderId="5" xfId="0" applyFont="1" applyFill="1" applyBorder="1" applyAlignment="1">
      <alignment horizontal="center" vertical="top" wrapText="1"/>
    </xf>
    <xf numFmtId="0" fontId="55" fillId="2" borderId="9" xfId="0" applyFont="1" applyFill="1" applyBorder="1" applyAlignment="1">
      <alignment horizontal="center" vertical="top" wrapText="1"/>
    </xf>
    <xf numFmtId="0" fontId="55" fillId="2" borderId="6" xfId="0" applyFont="1" applyFill="1" applyBorder="1" applyAlignment="1">
      <alignment horizontal="center" vertical="top" wrapText="1"/>
    </xf>
    <xf numFmtId="0" fontId="43" fillId="0" borderId="0" xfId="0" applyFont="1" applyBorder="1" applyAlignment="1">
      <alignment horizontal="center"/>
    </xf>
    <xf numFmtId="0" fontId="55" fillId="0" borderId="2" xfId="0" applyFont="1" applyBorder="1" applyAlignment="1">
      <alignment horizontal="center" vertical="top" wrapText="1"/>
    </xf>
    <xf numFmtId="0" fontId="24" fillId="2" borderId="7" xfId="0" applyFont="1" applyFill="1" applyBorder="1" applyAlignment="1">
      <alignment horizontal="right"/>
    </xf>
    <xf numFmtId="0" fontId="17" fillId="0" borderId="7" xfId="0" applyFont="1" applyBorder="1" applyAlignment="1">
      <alignment horizontal="right"/>
    </xf>
    <xf numFmtId="0" fontId="9" fillId="2" borderId="2" xfId="0" applyFont="1" applyFill="1" applyBorder="1" applyAlignment="1">
      <alignment horizontal="center" vertical="top" wrapText="1"/>
    </xf>
    <xf numFmtId="0" fontId="41" fillId="0" borderId="12" xfId="0" applyFont="1" applyBorder="1" applyAlignment="1">
      <alignment horizontal="center" vertical="center" wrapText="1"/>
    </xf>
    <xf numFmtId="0" fontId="41" fillId="0" borderId="13" xfId="0" quotePrefix="1" applyFont="1" applyBorder="1" applyAlignment="1">
      <alignment horizontal="center" vertical="center" wrapText="1"/>
    </xf>
    <xf numFmtId="0" fontId="41" fillId="0" borderId="14" xfId="0" quotePrefix="1" applyFont="1" applyBorder="1" applyAlignment="1">
      <alignment horizontal="center" vertical="center" wrapText="1"/>
    </xf>
    <xf numFmtId="0" fontId="41" fillId="0" borderId="11" xfId="0" quotePrefix="1" applyFont="1" applyBorder="1" applyAlignment="1">
      <alignment horizontal="center" vertical="center" wrapText="1"/>
    </xf>
    <xf numFmtId="0" fontId="41" fillId="0" borderId="0" xfId="0" quotePrefix="1" applyFont="1" applyBorder="1" applyAlignment="1">
      <alignment horizontal="center" vertical="center" wrapText="1"/>
    </xf>
    <xf numFmtId="0" fontId="41" fillId="0" borderId="17" xfId="0" quotePrefix="1" applyFont="1" applyBorder="1" applyAlignment="1">
      <alignment horizontal="center" vertical="center" wrapText="1"/>
    </xf>
    <xf numFmtId="0" fontId="41" fillId="0" borderId="8" xfId="0" quotePrefix="1" applyFont="1" applyBorder="1" applyAlignment="1">
      <alignment horizontal="center" vertical="center" wrapText="1"/>
    </xf>
    <xf numFmtId="0" fontId="41" fillId="0" borderId="7" xfId="0" quotePrefix="1" applyFont="1" applyBorder="1" applyAlignment="1">
      <alignment horizontal="center" vertical="center" wrapText="1"/>
    </xf>
    <xf numFmtId="0" fontId="41" fillId="0" borderId="15" xfId="0" quotePrefix="1" applyFont="1" applyBorder="1" applyAlignment="1">
      <alignment horizontal="center" vertical="center" wrapText="1"/>
    </xf>
    <xf numFmtId="0" fontId="52" fillId="0" borderId="7" xfId="0" applyFont="1" applyBorder="1" applyAlignment="1">
      <alignment horizontal="right"/>
    </xf>
    <xf numFmtId="0" fontId="0" fillId="0" borderId="0" xfId="0" applyAlignment="1">
      <alignment horizontal="left"/>
    </xf>
    <xf numFmtId="0" fontId="9" fillId="0" borderId="2" xfId="3" applyFont="1" applyBorder="1" applyAlignment="1">
      <alignment horizontal="center" vertical="top" wrapText="1"/>
    </xf>
    <xf numFmtId="0" fontId="0" fillId="0" borderId="2" xfId="0" applyBorder="1" applyAlignment="1">
      <alignment horizontal="center" vertical="top" wrapText="1"/>
    </xf>
    <xf numFmtId="0" fontId="67" fillId="0" borderId="1" xfId="0" applyFont="1" applyBorder="1" applyAlignment="1">
      <alignment horizontal="center" vertical="center"/>
    </xf>
    <xf numFmtId="0" fontId="0" fillId="0" borderId="10" xfId="0" applyFont="1" applyBorder="1"/>
    <xf numFmtId="0" fontId="0" fillId="0" borderId="3" xfId="0" applyFont="1" applyBorder="1"/>
    <xf numFmtId="0" fontId="13" fillId="0" borderId="0" xfId="3" applyFont="1" applyAlignment="1">
      <alignment horizontal="center"/>
    </xf>
    <xf numFmtId="0" fontId="9" fillId="0" borderId="2" xfId="0" applyFont="1" applyBorder="1" applyAlignment="1">
      <alignment horizontal="center" vertical="center" wrapText="1"/>
    </xf>
    <xf numFmtId="0" fontId="14" fillId="0" borderId="0" xfId="3" applyAlignment="1">
      <alignment horizontal="center"/>
    </xf>
    <xf numFmtId="0" fontId="15" fillId="0" borderId="0" xfId="3" applyFont="1" applyAlignment="1">
      <alignment horizontal="center"/>
    </xf>
    <xf numFmtId="0" fontId="9" fillId="0" borderId="5" xfId="3" applyFont="1" applyBorder="1" applyAlignment="1">
      <alignment horizontal="center" vertical="top"/>
    </xf>
    <xf numFmtId="0" fontId="9" fillId="0" borderId="9" xfId="3" applyFont="1" applyBorder="1" applyAlignment="1">
      <alignment horizontal="center" vertical="top"/>
    </xf>
    <xf numFmtId="0" fontId="9" fillId="0" borderId="2" xfId="3" applyFont="1" applyBorder="1" applyAlignment="1">
      <alignment horizontal="center" vertical="top"/>
    </xf>
    <xf numFmtId="0" fontId="14" fillId="0" borderId="0" xfId="3" applyAlignment="1">
      <alignment horizontal="left"/>
    </xf>
    <xf numFmtId="0" fontId="9" fillId="0" borderId="1" xfId="3" applyFont="1" applyBorder="1" applyAlignment="1">
      <alignment horizontal="center" vertical="top" wrapText="1"/>
    </xf>
    <xf numFmtId="0" fontId="9" fillId="0" borderId="3" xfId="3" applyFont="1" applyBorder="1" applyAlignment="1">
      <alignment horizontal="center" vertical="top" wrapText="1"/>
    </xf>
    <xf numFmtId="0" fontId="13" fillId="0" borderId="5" xfId="3" applyFont="1" applyBorder="1" applyAlignment="1">
      <alignment horizontal="center" vertical="top"/>
    </xf>
    <xf numFmtId="0" fontId="13" fillId="0" borderId="9" xfId="3" applyFont="1" applyBorder="1" applyAlignment="1">
      <alignment horizontal="center" vertical="top"/>
    </xf>
    <xf numFmtId="0" fontId="13" fillId="0" borderId="16" xfId="3" applyFont="1" applyBorder="1" applyAlignment="1">
      <alignment horizontal="center" vertical="top"/>
    </xf>
    <xf numFmtId="0" fontId="11" fillId="0" borderId="0" xfId="3" applyFont="1" applyAlignment="1">
      <alignment horizontal="center"/>
    </xf>
    <xf numFmtId="0" fontId="9" fillId="0" borderId="9" xfId="3" applyFont="1" applyBorder="1" applyAlignment="1">
      <alignment horizontal="center" vertical="top" wrapText="1"/>
    </xf>
    <xf numFmtId="0" fontId="9" fillId="0" borderId="6" xfId="3" applyFont="1" applyBorder="1" applyAlignment="1">
      <alignment horizontal="center" vertical="top" wrapText="1"/>
    </xf>
    <xf numFmtId="0" fontId="9" fillId="0" borderId="5" xfId="3" applyFont="1" applyBorder="1" applyAlignment="1">
      <alignment horizontal="center" vertical="top" wrapText="1"/>
    </xf>
    <xf numFmtId="0" fontId="39" fillId="0" borderId="0" xfId="0" applyFont="1" applyAlignment="1">
      <alignment horizontal="right"/>
    </xf>
    <xf numFmtId="0" fontId="42" fillId="0" borderId="0" xfId="0" applyFont="1" applyAlignment="1">
      <alignment horizontal="center" wrapText="1"/>
    </xf>
    <xf numFmtId="0" fontId="9" fillId="0" borderId="5" xfId="1" applyFont="1" applyBorder="1" applyAlignment="1">
      <alignment horizontal="center"/>
    </xf>
    <xf numFmtId="0" fontId="9" fillId="0" borderId="6" xfId="1" applyFont="1" applyBorder="1" applyAlignment="1">
      <alignment horizontal="center"/>
    </xf>
    <xf numFmtId="0" fontId="22" fillId="0" borderId="0" xfId="1" applyFont="1" applyAlignment="1">
      <alignment horizontal="center"/>
    </xf>
    <xf numFmtId="0" fontId="42" fillId="0" borderId="10" xfId="0" applyFont="1" applyBorder="1" applyAlignment="1">
      <alignment horizontal="center" vertical="top" wrapText="1"/>
    </xf>
    <xf numFmtId="0" fontId="9" fillId="2" borderId="2" xfId="1" quotePrefix="1" applyFont="1" applyFill="1" applyBorder="1" applyAlignment="1">
      <alignment horizontal="center" vertical="center" wrapText="1"/>
    </xf>
    <xf numFmtId="0" fontId="24" fillId="0" borderId="0" xfId="1" applyFont="1" applyAlignment="1">
      <alignment horizontal="right"/>
    </xf>
    <xf numFmtId="0" fontId="9" fillId="0" borderId="2" xfId="1" applyFont="1" applyBorder="1" applyAlignment="1">
      <alignment horizontal="left"/>
    </xf>
    <xf numFmtId="0" fontId="9" fillId="2" borderId="2" xfId="1" applyFont="1" applyFill="1" applyBorder="1" applyAlignment="1">
      <alignment horizontal="center" vertical="center" wrapText="1"/>
    </xf>
    <xf numFmtId="0" fontId="66" fillId="0" borderId="0" xfId="0" applyFont="1" applyBorder="1" applyAlignment="1">
      <alignment horizontal="left" vertical="center" wrapText="1"/>
    </xf>
    <xf numFmtId="0" fontId="58" fillId="0" borderId="0" xfId="0" applyFont="1" applyBorder="1" applyAlignment="1">
      <alignment horizontal="center" vertical="top"/>
    </xf>
    <xf numFmtId="0" fontId="9" fillId="0" borderId="7" xfId="0" applyFont="1" applyBorder="1" applyAlignment="1">
      <alignment horizontal="left"/>
    </xf>
    <xf numFmtId="0" fontId="59" fillId="0" borderId="12" xfId="0" applyFont="1" applyBorder="1" applyAlignment="1">
      <alignment horizontal="center" vertical="top" wrapText="1"/>
    </xf>
    <xf numFmtId="0" fontId="59" fillId="0" borderId="13" xfId="0" applyFont="1" applyBorder="1" applyAlignment="1">
      <alignment horizontal="center" vertical="top" wrapText="1"/>
    </xf>
    <xf numFmtId="0" fontId="59" fillId="0" borderId="14" xfId="0" applyFont="1" applyBorder="1" applyAlignment="1">
      <alignment horizontal="center" vertical="top" wrapText="1"/>
    </xf>
    <xf numFmtId="0" fontId="59" fillId="0" borderId="11" xfId="0" applyFont="1" applyBorder="1" applyAlignment="1">
      <alignment horizontal="center" vertical="top" wrapText="1"/>
    </xf>
    <xf numFmtId="0" fontId="59" fillId="0" borderId="0" xfId="0" applyFont="1" applyBorder="1" applyAlignment="1">
      <alignment horizontal="center" vertical="top" wrapText="1"/>
    </xf>
    <xf numFmtId="0" fontId="59" fillId="0" borderId="17" xfId="0" applyFont="1" applyBorder="1" applyAlignment="1">
      <alignment horizontal="center" vertical="top" wrapText="1"/>
    </xf>
    <xf numFmtId="0" fontId="62" fillId="0" borderId="0" xfId="0" applyFont="1" applyAlignment="1">
      <alignment horizontal="center" vertical="center"/>
    </xf>
    <xf numFmtId="0" fontId="62" fillId="0" borderId="0" xfId="0" applyFont="1" applyBorder="1" applyAlignment="1">
      <alignment horizontal="center" vertical="center"/>
    </xf>
    <xf numFmtId="0" fontId="49" fillId="0" borderId="0" xfId="0" applyFont="1" applyAlignment="1">
      <alignment horizontal="center" vertical="center" wrapText="1"/>
    </xf>
    <xf numFmtId="0" fontId="18" fillId="0" borderId="0" xfId="0" applyFont="1" applyAlignment="1">
      <alignment horizontal="center" vertical="top" wrapText="1"/>
    </xf>
    <xf numFmtId="0" fontId="19" fillId="0" borderId="0" xfId="0" applyFont="1" applyAlignment="1">
      <alignment horizontal="center" vertical="top" wrapText="1"/>
    </xf>
    <xf numFmtId="0" fontId="22" fillId="0" borderId="2" xfId="0" applyFont="1" applyBorder="1" applyAlignment="1">
      <alignment horizontal="center" vertical="top"/>
    </xf>
    <xf numFmtId="0" fontId="22" fillId="0" borderId="2" xfId="0" applyFont="1" applyBorder="1" applyAlignment="1">
      <alignment horizontal="center" vertical="top" wrapText="1"/>
    </xf>
    <xf numFmtId="0" fontId="22" fillId="0" borderId="10" xfId="0" applyFont="1" applyBorder="1" applyAlignment="1">
      <alignment horizontal="center" vertical="top" wrapText="1"/>
    </xf>
    <xf numFmtId="0" fontId="23" fillId="2" borderId="0" xfId="0" applyFont="1" applyFill="1" applyAlignment="1">
      <alignment horizontal="center" wrapText="1"/>
    </xf>
    <xf numFmtId="0" fontId="13" fillId="2" borderId="0" xfId="0" applyFont="1" applyFill="1" applyAlignment="1">
      <alignment horizontal="center"/>
    </xf>
    <xf numFmtId="0" fontId="11" fillId="2" borderId="0" xfId="0" applyFont="1" applyFill="1" applyAlignment="1">
      <alignment horizontal="center"/>
    </xf>
    <xf numFmtId="0" fontId="9" fillId="2" borderId="0" xfId="0" applyFont="1" applyFill="1" applyAlignment="1">
      <alignment horizontal="center"/>
    </xf>
    <xf numFmtId="0" fontId="14" fillId="2" borderId="0" xfId="0" applyFont="1" applyFill="1" applyAlignment="1">
      <alignment horizontal="center"/>
    </xf>
    <xf numFmtId="0" fontId="10" fillId="2" borderId="0" xfId="0" applyFont="1" applyFill="1" applyAlignment="1">
      <alignment horizontal="right"/>
    </xf>
    <xf numFmtId="0" fontId="14" fillId="3" borderId="0" xfId="0" applyFont="1" applyFill="1" applyAlignment="1">
      <alignment horizontal="center"/>
    </xf>
    <xf numFmtId="0" fontId="9" fillId="2" borderId="0" xfId="0" applyFont="1" applyFill="1" applyBorder="1" applyAlignment="1">
      <alignment horizontal="right"/>
    </xf>
    <xf numFmtId="0" fontId="9" fillId="2" borderId="5" xfId="0"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0" xfId="0" applyFont="1" applyFill="1" applyAlignment="1">
      <alignment horizontal="left"/>
    </xf>
    <xf numFmtId="0" fontId="9" fillId="2" borderId="12"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2" xfId="0" applyFont="1" applyFill="1" applyBorder="1" applyAlignment="1">
      <alignment horizontal="center" wrapText="1"/>
    </xf>
    <xf numFmtId="0" fontId="24" fillId="2" borderId="13"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3" xfId="0" applyFont="1" applyFill="1" applyBorder="1" applyAlignment="1">
      <alignment horizontal="left" vertical="center" wrapText="1"/>
    </xf>
    <xf numFmtId="0" fontId="9" fillId="2" borderId="13" xfId="0" applyFont="1" applyFill="1" applyBorder="1" applyAlignment="1">
      <alignment horizontal="left" vertical="center"/>
    </xf>
    <xf numFmtId="0" fontId="9" fillId="2" borderId="1" xfId="0" applyFont="1" applyFill="1" applyBorder="1" applyAlignment="1">
      <alignment horizontal="center" vertical="top" wrapText="1"/>
    </xf>
    <xf numFmtId="0" fontId="9" fillId="2" borderId="3" xfId="0" applyFont="1" applyFill="1" applyBorder="1" applyAlignment="1">
      <alignment horizontal="center" vertical="top" wrapText="1"/>
    </xf>
    <xf numFmtId="0" fontId="15" fillId="2" borderId="0" xfId="0" applyFont="1" applyFill="1" applyAlignment="1">
      <alignment horizontal="center" wrapText="1"/>
    </xf>
    <xf numFmtId="0" fontId="29" fillId="0" borderId="5" xfId="1" applyFont="1" applyBorder="1" applyAlignment="1">
      <alignment horizontal="center" vertical="top" wrapText="1"/>
    </xf>
    <xf numFmtId="0" fontId="29" fillId="0" borderId="9" xfId="1" applyFont="1" applyBorder="1" applyAlignment="1">
      <alignment horizontal="center" vertical="top" wrapText="1"/>
    </xf>
    <xf numFmtId="0" fontId="29" fillId="0" borderId="14" xfId="1" applyFont="1" applyBorder="1" applyAlignment="1">
      <alignment horizontal="center" vertical="top" wrapText="1"/>
    </xf>
    <xf numFmtId="0" fontId="29" fillId="0" borderId="2" xfId="1" applyFont="1" applyBorder="1" applyAlignment="1">
      <alignment horizontal="center" vertical="top" wrapText="1"/>
    </xf>
    <xf numFmtId="0" fontId="29" fillId="0" borderId="6" xfId="1" applyFont="1" applyBorder="1" applyAlignment="1">
      <alignment horizontal="center" vertical="top" wrapText="1"/>
    </xf>
    <xf numFmtId="0" fontId="79" fillId="0" borderId="13" xfId="1" applyFont="1" applyBorder="1" applyAlignment="1">
      <alignment horizontal="left" vertical="center" wrapText="1"/>
    </xf>
    <xf numFmtId="0" fontId="63" fillId="0" borderId="5" xfId="1" applyFont="1" applyBorder="1" applyAlignment="1">
      <alignment horizontal="center"/>
    </xf>
    <xf numFmtId="0" fontId="63" fillId="0" borderId="6" xfId="1" applyFont="1" applyBorder="1" applyAlignment="1">
      <alignment horizontal="center"/>
    </xf>
    <xf numFmtId="0" fontId="50" fillId="0" borderId="0" xfId="1" applyFont="1" applyAlignment="1">
      <alignment horizontal="center"/>
    </xf>
    <xf numFmtId="0" fontId="29" fillId="0" borderId="1" xfId="1" applyFont="1" applyBorder="1" applyAlignment="1">
      <alignment horizontal="center" vertical="top" wrapText="1"/>
    </xf>
    <xf numFmtId="0" fontId="29" fillId="0" borderId="3" xfId="1" applyFont="1" applyBorder="1" applyAlignment="1">
      <alignment horizontal="center" vertical="top" wrapText="1"/>
    </xf>
    <xf numFmtId="0" fontId="25" fillId="0" borderId="2" xfId="1" applyFont="1" applyBorder="1" applyAlignment="1">
      <alignment horizontal="center" vertical="top" wrapText="1"/>
    </xf>
    <xf numFmtId="0" fontId="55" fillId="0" borderId="5" xfId="1" applyFont="1" applyBorder="1" applyAlignment="1">
      <alignment horizontal="center"/>
    </xf>
    <xf numFmtId="0" fontId="55" fillId="0" borderId="6" xfId="1" applyFont="1" applyBorder="1" applyAlignment="1">
      <alignment horizontal="center"/>
    </xf>
    <xf numFmtId="0" fontId="36" fillId="0" borderId="0" xfId="1" applyFont="1" applyAlignment="1">
      <alignment horizontal="center"/>
    </xf>
    <xf numFmtId="0" fontId="73" fillId="0" borderId="0" xfId="1" applyFont="1" applyBorder="1" applyAlignment="1">
      <alignment horizontal="left" vertical="center" wrapText="1"/>
    </xf>
    <xf numFmtId="0" fontId="73" fillId="0" borderId="0" xfId="1" applyFont="1" applyBorder="1" applyAlignment="1">
      <alignment horizontal="left" vertical="center"/>
    </xf>
    <xf numFmtId="0" fontId="28" fillId="0" borderId="2" xfId="1" applyFont="1" applyBorder="1" applyAlignment="1">
      <alignment horizontal="center" vertical="top" wrapText="1"/>
    </xf>
    <xf numFmtId="0" fontId="13" fillId="0" borderId="2" xfId="0" applyFont="1" applyBorder="1" applyAlignment="1">
      <alignment horizontal="center" vertical="top" wrapText="1"/>
    </xf>
    <xf numFmtId="0" fontId="28" fillId="0" borderId="1" xfId="1" applyFont="1" applyBorder="1" applyAlignment="1">
      <alignment horizontal="center" vertical="top" wrapText="1"/>
    </xf>
    <xf numFmtId="0" fontId="28" fillId="0" borderId="3" xfId="1" applyFont="1" applyBorder="1" applyAlignment="1">
      <alignment horizontal="center" vertical="top" wrapText="1"/>
    </xf>
    <xf numFmtId="0" fontId="55" fillId="0" borderId="13" xfId="1" applyFont="1" applyBorder="1" applyAlignment="1">
      <alignment horizontal="left" vertical="center" wrapText="1"/>
    </xf>
    <xf numFmtId="0" fontId="25" fillId="0" borderId="5" xfId="1" applyFont="1" applyBorder="1" applyAlignment="1">
      <alignment horizontal="center" vertical="top" wrapText="1"/>
    </xf>
    <xf numFmtId="0" fontId="25" fillId="0" borderId="9" xfId="1" applyFont="1" applyBorder="1" applyAlignment="1">
      <alignment horizontal="center" vertical="top" wrapText="1"/>
    </xf>
    <xf numFmtId="0" fontId="27" fillId="0" borderId="1" xfId="1" applyFont="1" applyBorder="1" applyAlignment="1">
      <alignment horizontal="center" vertical="top" wrapText="1"/>
    </xf>
    <xf numFmtId="0" fontId="27" fillId="0" borderId="3" xfId="1" applyFont="1" applyBorder="1" applyAlignment="1">
      <alignment horizontal="center" vertical="top" wrapText="1"/>
    </xf>
    <xf numFmtId="0" fontId="27" fillId="0" borderId="5" xfId="1" applyFont="1" applyBorder="1" applyAlignment="1">
      <alignment horizontal="center" vertical="top" wrapText="1"/>
    </xf>
    <xf numFmtId="0" fontId="27" fillId="0" borderId="9" xfId="1" applyFont="1" applyBorder="1" applyAlignment="1">
      <alignment horizontal="center" vertical="top" wrapText="1"/>
    </xf>
    <xf numFmtId="0" fontId="27" fillId="0" borderId="6" xfId="1" applyFont="1" applyBorder="1" applyAlignment="1">
      <alignment horizontal="center" vertical="top" wrapText="1"/>
    </xf>
    <xf numFmtId="0" fontId="9" fillId="0" borderId="0" xfId="0" applyFont="1" applyAlignment="1">
      <alignment horizontal="center" vertical="top" wrapText="1"/>
    </xf>
    <xf numFmtId="0" fontId="27" fillId="0" borderId="5" xfId="1" applyFont="1" applyBorder="1" applyAlignment="1">
      <alignment horizontal="center" wrapText="1"/>
    </xf>
    <xf numFmtId="0" fontId="27" fillId="0" borderId="9" xfId="1" applyFont="1" applyBorder="1" applyAlignment="1">
      <alignment horizontal="center" wrapText="1"/>
    </xf>
    <xf numFmtId="0" fontId="27" fillId="0" borderId="6" xfId="1" applyFont="1" applyBorder="1" applyAlignment="1">
      <alignment horizontal="center" wrapText="1"/>
    </xf>
    <xf numFmtId="0" fontId="30" fillId="0" borderId="0" xfId="1" applyFont="1" applyAlignment="1">
      <alignment horizontal="center"/>
    </xf>
    <xf numFmtId="0" fontId="29" fillId="0" borderId="10" xfId="1" applyFont="1" applyBorder="1" applyAlignment="1">
      <alignment horizontal="center" vertical="top" wrapText="1"/>
    </xf>
    <xf numFmtId="0" fontId="29" fillId="0" borderId="12" xfId="1" applyFont="1" applyBorder="1" applyAlignment="1">
      <alignment horizontal="center" vertical="top" wrapText="1"/>
    </xf>
    <xf numFmtId="0" fontId="29" fillId="0" borderId="11" xfId="1" applyFont="1" applyBorder="1" applyAlignment="1">
      <alignment horizontal="center" vertical="top" wrapText="1"/>
    </xf>
    <xf numFmtId="0" fontId="29" fillId="0" borderId="17" xfId="1" applyFont="1" applyBorder="1" applyAlignment="1">
      <alignment horizontal="center" vertical="top" wrapText="1"/>
    </xf>
    <xf numFmtId="0" fontId="27" fillId="0" borderId="2" xfId="1" applyFont="1" applyBorder="1" applyAlignment="1">
      <alignment horizontal="center" wrapText="1"/>
    </xf>
    <xf numFmtId="0" fontId="19" fillId="0" borderId="0" xfId="0" applyFont="1" applyAlignment="1">
      <alignment horizontal="justify" vertical="top" wrapText="1"/>
    </xf>
    <xf numFmtId="0" fontId="14" fillId="0" borderId="0" xfId="0" applyFont="1" applyAlignment="1">
      <alignment horizontal="justify" vertical="top" wrapText="1"/>
    </xf>
    <xf numFmtId="0" fontId="0" fillId="0" borderId="0" xfId="0" applyAlignment="1">
      <alignment wrapText="1"/>
    </xf>
    <xf numFmtId="0" fontId="27" fillId="0" borderId="1" xfId="1" applyFont="1" applyBorder="1" applyAlignment="1">
      <alignment horizontal="center" vertical="top"/>
    </xf>
    <xf numFmtId="0" fontId="27" fillId="0" borderId="10" xfId="1" applyFont="1" applyBorder="1" applyAlignment="1">
      <alignment horizontal="center" vertical="top"/>
    </xf>
    <xf numFmtId="0" fontId="27" fillId="0" borderId="3" xfId="1" applyFont="1" applyBorder="1" applyAlignment="1">
      <alignment horizontal="center" vertical="top"/>
    </xf>
    <xf numFmtId="0" fontId="27" fillId="0" borderId="5" xfId="1" applyFont="1" applyBorder="1" applyAlignment="1">
      <alignment horizontal="center"/>
    </xf>
    <xf numFmtId="0" fontId="27" fillId="0" borderId="6" xfId="1" applyFont="1" applyBorder="1" applyAlignment="1">
      <alignment horizontal="center"/>
    </xf>
    <xf numFmtId="0" fontId="10" fillId="4" borderId="0" xfId="0" applyFont="1" applyFill="1" applyAlignment="1">
      <alignment horizontal="left" vertical="top" wrapText="1"/>
    </xf>
    <xf numFmtId="0" fontId="10" fillId="0" borderId="0" xfId="4" applyFont="1" applyAlignment="1">
      <alignment horizontal="right"/>
    </xf>
    <xf numFmtId="0" fontId="11" fillId="0" borderId="0" xfId="4" applyFont="1" applyAlignment="1">
      <alignment horizontal="center"/>
    </xf>
    <xf numFmtId="0" fontId="12" fillId="0" borderId="0" xfId="4" applyFont="1" applyAlignment="1">
      <alignment horizontal="center"/>
    </xf>
    <xf numFmtId="0" fontId="9" fillId="0" borderId="0" xfId="4" applyFont="1" applyAlignment="1">
      <alignment horizontal="left"/>
    </xf>
    <xf numFmtId="0" fontId="24" fillId="0" borderId="5" xfId="4" applyFont="1" applyBorder="1" applyAlignment="1">
      <alignment horizontal="center" vertical="top" wrapText="1"/>
    </xf>
    <xf numFmtId="0" fontId="24" fillId="0" borderId="9" xfId="4" applyFont="1" applyBorder="1" applyAlignment="1">
      <alignment horizontal="center" vertical="top" wrapText="1"/>
    </xf>
    <xf numFmtId="0" fontId="24" fillId="0" borderId="6" xfId="4" applyFont="1" applyBorder="1" applyAlignment="1">
      <alignment horizontal="center" vertical="top" wrapText="1"/>
    </xf>
    <xf numFmtId="0" fontId="24" fillId="0" borderId="5" xfId="4" applyFont="1" applyBorder="1" applyAlignment="1">
      <alignment horizontal="center" vertical="top"/>
    </xf>
    <xf numFmtId="0" fontId="24" fillId="0" borderId="9" xfId="4" applyFont="1" applyBorder="1" applyAlignment="1">
      <alignment horizontal="center" vertical="top"/>
    </xf>
    <xf numFmtId="0" fontId="24" fillId="0" borderId="6" xfId="4" applyFont="1" applyBorder="1" applyAlignment="1">
      <alignment horizontal="center" vertical="top"/>
    </xf>
    <xf numFmtId="0" fontId="24" fillId="0" borderId="12" xfId="4" applyFont="1" applyBorder="1" applyAlignment="1">
      <alignment horizontal="center" vertical="top" wrapText="1"/>
    </xf>
    <xf numFmtId="0" fontId="24" fillId="0" borderId="13" xfId="4" applyFont="1" applyBorder="1" applyAlignment="1">
      <alignment horizontal="center" vertical="top" wrapText="1"/>
    </xf>
    <xf numFmtId="0" fontId="24" fillId="0" borderId="14" xfId="4" applyFont="1" applyBorder="1" applyAlignment="1">
      <alignment horizontal="center" vertical="top" wrapText="1"/>
    </xf>
    <xf numFmtId="0" fontId="24" fillId="0" borderId="8" xfId="4" applyFont="1" applyBorder="1" applyAlignment="1">
      <alignment horizontal="center" vertical="top" wrapText="1"/>
    </xf>
    <xf numFmtId="0" fontId="24" fillId="0" borderId="7" xfId="4" applyFont="1" applyBorder="1" applyAlignment="1">
      <alignment horizontal="center" vertical="top" wrapText="1"/>
    </xf>
    <xf numFmtId="0" fontId="24" fillId="0" borderId="15" xfId="4" applyFont="1" applyBorder="1" applyAlignment="1">
      <alignment horizontal="center" vertical="top" wrapText="1"/>
    </xf>
    <xf numFmtId="0" fontId="15" fillId="0" borderId="5" xfId="4" applyFont="1" applyBorder="1" applyAlignment="1">
      <alignment horizontal="center" vertical="top" wrapText="1"/>
    </xf>
    <xf numFmtId="0" fontId="15" fillId="0" borderId="6" xfId="4" applyFont="1" applyBorder="1" applyAlignment="1">
      <alignment horizontal="center" vertical="top" wrapText="1"/>
    </xf>
    <xf numFmtId="0" fontId="24" fillId="0" borderId="1" xfId="4" applyFont="1" applyBorder="1" applyAlignment="1">
      <alignment horizontal="center" vertical="top" wrapText="1"/>
    </xf>
    <xf numFmtId="0" fontId="24" fillId="0" borderId="3" xfId="4" applyFont="1" applyBorder="1" applyAlignment="1">
      <alignment horizontal="center" vertical="top" wrapText="1"/>
    </xf>
    <xf numFmtId="0" fontId="14" fillId="0" borderId="0" xfId="4" applyAlignment="1">
      <alignment horizontal="left"/>
    </xf>
    <xf numFmtId="0" fontId="9" fillId="0" borderId="5" xfId="4" applyFont="1" applyBorder="1" applyAlignment="1">
      <alignment horizontal="center" vertical="center" wrapText="1"/>
    </xf>
    <xf numFmtId="0" fontId="9" fillId="0" borderId="6" xfId="4" applyFont="1" applyBorder="1" applyAlignment="1">
      <alignment horizontal="center" vertical="center" wrapText="1"/>
    </xf>
    <xf numFmtId="0" fontId="15" fillId="0" borderId="5" xfId="4" applyFont="1" applyBorder="1" applyAlignment="1">
      <alignment horizontal="center" vertical="center" wrapText="1"/>
    </xf>
    <xf numFmtId="0" fontId="15" fillId="0" borderId="6" xfId="4" applyFont="1" applyBorder="1" applyAlignment="1">
      <alignment horizontal="center" vertical="center" wrapText="1"/>
    </xf>
    <xf numFmtId="0" fontId="9" fillId="0" borderId="2" xfId="3" applyFont="1" applyBorder="1" applyAlignment="1">
      <alignment horizontal="center" vertical="center"/>
    </xf>
    <xf numFmtId="0" fontId="9" fillId="0" borderId="0" xfId="3" applyFont="1" applyAlignment="1">
      <alignment horizontal="left"/>
    </xf>
    <xf numFmtId="0" fontId="14" fillId="0" borderId="0" xfId="3" applyFont="1"/>
    <xf numFmtId="0" fontId="9" fillId="0" borderId="0" xfId="3" applyFont="1" applyAlignment="1">
      <alignment horizontal="center"/>
    </xf>
    <xf numFmtId="0" fontId="19" fillId="0" borderId="0" xfId="3" applyFont="1" applyAlignment="1">
      <alignment horizontal="center"/>
    </xf>
    <xf numFmtId="0" fontId="12" fillId="0" borderId="0" xfId="3" applyFont="1" applyAlignment="1">
      <alignment horizontal="center" wrapText="1"/>
    </xf>
  </cellXfs>
  <cellStyles count="123">
    <cellStyle name="Hyperlink" xfId="6" builtinId="8"/>
    <cellStyle name="Normal" xfId="0" builtinId="0"/>
    <cellStyle name="Normal 10" xfId="26"/>
    <cellStyle name="Normal 11" xfId="29"/>
    <cellStyle name="Normal 12" xfId="32"/>
    <cellStyle name="Normal 13" xfId="35"/>
    <cellStyle name="Normal 14" xfId="38"/>
    <cellStyle name="Normal 15" xfId="41"/>
    <cellStyle name="Normal 16" xfId="44"/>
    <cellStyle name="Normal 17" xfId="47"/>
    <cellStyle name="Normal 18" xfId="50"/>
    <cellStyle name="Normal 19" xfId="53"/>
    <cellStyle name="Normal 2" xfId="1"/>
    <cellStyle name="Normal 2 10" xfId="25"/>
    <cellStyle name="Normal 2 11" xfId="28"/>
    <cellStyle name="Normal 2 12" xfId="31"/>
    <cellStyle name="Normal 2 13" xfId="34"/>
    <cellStyle name="Normal 2 14" xfId="37"/>
    <cellStyle name="Normal 2 15" xfId="40"/>
    <cellStyle name="Normal 2 16" xfId="43"/>
    <cellStyle name="Normal 2 17" xfId="46"/>
    <cellStyle name="Normal 2 18" xfId="49"/>
    <cellStyle name="Normal 2 19" xfId="52"/>
    <cellStyle name="Normal 2 2" xfId="2"/>
    <cellStyle name="Normal 2 2 10" xfId="33"/>
    <cellStyle name="Normal 2 2 11" xfId="36"/>
    <cellStyle name="Normal 2 2 12" xfId="39"/>
    <cellStyle name="Normal 2 2 13" xfId="42"/>
    <cellStyle name="Normal 2 2 14" xfId="45"/>
    <cellStyle name="Normal 2 2 15" xfId="48"/>
    <cellStyle name="Normal 2 2 16" xfId="51"/>
    <cellStyle name="Normal 2 2 17" xfId="54"/>
    <cellStyle name="Normal 2 2 18" xfId="57"/>
    <cellStyle name="Normal 2 2 19" xfId="60"/>
    <cellStyle name="Normal 2 2 2" xfId="10"/>
    <cellStyle name="Normal 2 2 20" xfId="63"/>
    <cellStyle name="Normal 2 2 21" xfId="66"/>
    <cellStyle name="Normal 2 2 22" xfId="69"/>
    <cellStyle name="Normal 2 2 23" xfId="72"/>
    <cellStyle name="Normal 2 2 24" xfId="75"/>
    <cellStyle name="Normal 2 2 25" xfId="78"/>
    <cellStyle name="Normal 2 2 26" xfId="81"/>
    <cellStyle name="Normal 2 2 27" xfId="84"/>
    <cellStyle name="Normal 2 2 28" xfId="87"/>
    <cellStyle name="Normal 2 2 29" xfId="90"/>
    <cellStyle name="Normal 2 2 3" xfId="8"/>
    <cellStyle name="Normal 2 2 30" xfId="93"/>
    <cellStyle name="Normal 2 2 31" xfId="96"/>
    <cellStyle name="Normal 2 2 32" xfId="99"/>
    <cellStyle name="Normal 2 2 33" xfId="101"/>
    <cellStyle name="Normal 2 2 34" xfId="104"/>
    <cellStyle name="Normal 2 2 35" xfId="107"/>
    <cellStyle name="Normal 2 2 36" xfId="109"/>
    <cellStyle name="Normal 2 2 37" xfId="111"/>
    <cellStyle name="Normal 2 2 38" xfId="113"/>
    <cellStyle name="Normal 2 2 39" xfId="115"/>
    <cellStyle name="Normal 2 2 4" xfId="15"/>
    <cellStyle name="Normal 2 2 40" xfId="118"/>
    <cellStyle name="Normal 2 2 41" xfId="121"/>
    <cellStyle name="Normal 2 2 5" xfId="18"/>
    <cellStyle name="Normal 2 2 6" xfId="21"/>
    <cellStyle name="Normal 2 2 7" xfId="24"/>
    <cellStyle name="Normal 2 2 8" xfId="27"/>
    <cellStyle name="Normal 2 2 9" xfId="30"/>
    <cellStyle name="Normal 2 20" xfId="55"/>
    <cellStyle name="Normal 2 21" xfId="58"/>
    <cellStyle name="Normal 2 22" xfId="61"/>
    <cellStyle name="Normal 2 23" xfId="64"/>
    <cellStyle name="Normal 2 24" xfId="67"/>
    <cellStyle name="Normal 2 25" xfId="70"/>
    <cellStyle name="Normal 2 26" xfId="73"/>
    <cellStyle name="Normal 2 27" xfId="76"/>
    <cellStyle name="Normal 2 28" xfId="79"/>
    <cellStyle name="Normal 2 29" xfId="82"/>
    <cellStyle name="Normal 2 3" xfId="7"/>
    <cellStyle name="Normal 2 30" xfId="85"/>
    <cellStyle name="Normal 2 31" xfId="88"/>
    <cellStyle name="Normal 2 32" xfId="92"/>
    <cellStyle name="Normal 2 33" xfId="94"/>
    <cellStyle name="Normal 2 34" xfId="97"/>
    <cellStyle name="Normal 2 35" xfId="100"/>
    <cellStyle name="Normal 2 36" xfId="102"/>
    <cellStyle name="Normal 2 37" xfId="105"/>
    <cellStyle name="Normal 2 38" xfId="108"/>
    <cellStyle name="Normal 2 39" xfId="110"/>
    <cellStyle name="Normal 2 4" xfId="9"/>
    <cellStyle name="Normal 2 40" xfId="112"/>
    <cellStyle name="Normal 2 41" xfId="114"/>
    <cellStyle name="Normal 2 42" xfId="116"/>
    <cellStyle name="Normal 2 43" xfId="119"/>
    <cellStyle name="Normal 2 5" xfId="11"/>
    <cellStyle name="Normal 2 6" xfId="13"/>
    <cellStyle name="Normal 2 7" xfId="16"/>
    <cellStyle name="Normal 2 8" xfId="19"/>
    <cellStyle name="Normal 2 9" xfId="22"/>
    <cellStyle name="Normal 20" xfId="56"/>
    <cellStyle name="Normal 21" xfId="59"/>
    <cellStyle name="Normal 22" xfId="62"/>
    <cellStyle name="Normal 23" xfId="65"/>
    <cellStyle name="Normal 24" xfId="68"/>
    <cellStyle name="Normal 25" xfId="71"/>
    <cellStyle name="Normal 26" xfId="74"/>
    <cellStyle name="Normal 27" xfId="77"/>
    <cellStyle name="Normal 28" xfId="80"/>
    <cellStyle name="Normal 29" xfId="83"/>
    <cellStyle name="Normal 3" xfId="3"/>
    <cellStyle name="Normal 3 2" xfId="4"/>
    <cellStyle name="Normal 30" xfId="86"/>
    <cellStyle name="Normal 31" xfId="89"/>
    <cellStyle name="Normal 32" xfId="91"/>
    <cellStyle name="Normal 33" xfId="95"/>
    <cellStyle name="Normal 34" xfId="98"/>
    <cellStyle name="Normal 36" xfId="103"/>
    <cellStyle name="Normal 37" xfId="106"/>
    <cellStyle name="Normal 4" xfId="5"/>
    <cellStyle name="Normal 42" xfId="117"/>
    <cellStyle name="Normal 43" xfId="120"/>
    <cellStyle name="Normal 5" xfId="12"/>
    <cellStyle name="Normal 6" xfId="14"/>
    <cellStyle name="Normal 7" xfId="17"/>
    <cellStyle name="Normal 8" xfId="20"/>
    <cellStyle name="Normal 9" xfId="23"/>
    <cellStyle name="Percent" xfId="12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0</xdr:colOff>
      <xdr:row>5</xdr:row>
      <xdr:rowOff>100692</xdr:rowOff>
    </xdr:from>
    <xdr:ext cx="8278091" cy="4544096"/>
    <xdr:sp macro="" textlink="">
      <xdr:nvSpPr>
        <xdr:cNvPr id="2" name="Rectangle 1"/>
        <xdr:cNvSpPr/>
      </xdr:nvSpPr>
      <xdr:spPr>
        <a:xfrm>
          <a:off x="0" y="880010"/>
          <a:ext cx="8278091" cy="4544096"/>
        </a:xfrm>
        <a:prstGeom prst="rect">
          <a:avLst/>
        </a:prstGeom>
        <a:noFill/>
      </xdr:spPr>
      <xdr:txBody>
        <a:bodyPr wrap="square" lIns="91440" tIns="45720" rIns="91440" bIns="45720">
          <a:noAutofit/>
        </a:bodyPr>
        <a:lstStyle/>
        <a:p>
          <a:pPr algn="ctr">
            <a:lnSpc>
              <a:spcPts val="63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2020-21</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Meghalaya</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01.04.2020</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209550</xdr:colOff>
      <xdr:row>2</xdr:row>
      <xdr:rowOff>112209</xdr:rowOff>
    </xdr:from>
    <xdr:ext cx="5588000" cy="2628220"/>
    <xdr:sp macro="" textlink="">
      <xdr:nvSpPr>
        <xdr:cNvPr id="2" name="Rectangle 1"/>
        <xdr:cNvSpPr/>
      </xdr:nvSpPr>
      <xdr:spPr>
        <a:xfrm>
          <a:off x="209550" y="43605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2019-20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0"/>
  <sheetViews>
    <sheetView view="pageBreakPreview" zoomScale="55" zoomScaleSheetLayoutView="55" workbookViewId="0">
      <selection activeCell="V42" sqref="V42"/>
    </sheetView>
  </sheetViews>
  <sheetFormatPr defaultRowHeight="12.75" x14ac:dyDescent="0.2"/>
  <cols>
    <col min="15" max="15" width="12.42578125" customWidth="1"/>
  </cols>
  <sheetData>
    <row r="130" spans="1:1" x14ac:dyDescent="0.2">
      <c r="A130" t="s">
        <v>710</v>
      </c>
    </row>
  </sheetData>
  <printOptions horizontalCentered="1" verticalCentered="1"/>
  <pageMargins left="0.70866141732283505" right="0.70866141732283505" top="0.196850393700787" bottom="0.196850393700787" header="0.31496062992126" footer="0.31496062992126"/>
  <pageSetup paperSize="9" orientation="landscape" r:id="rId1"/>
  <headerFooter>
    <oddFooter>&amp;C-40-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topLeftCell="A7" zoomScaleSheetLayoutView="100" workbookViewId="0">
      <selection activeCell="G25" sqref="G25"/>
    </sheetView>
  </sheetViews>
  <sheetFormatPr defaultRowHeight="12.75" x14ac:dyDescent="0.2"/>
  <cols>
    <col min="1" max="1" width="7.5703125" customWidth="1"/>
    <col min="2" max="2" width="21.42578125" bestFit="1"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x14ac:dyDescent="0.2">
      <c r="D1" s="789"/>
      <c r="E1" s="789"/>
      <c r="F1" s="789"/>
      <c r="G1" s="789"/>
      <c r="H1" s="789"/>
      <c r="I1" s="789"/>
      <c r="J1" s="789"/>
      <c r="K1" s="1"/>
      <c r="M1" s="102" t="s">
        <v>89</v>
      </c>
    </row>
    <row r="2" spans="1:19" ht="15" x14ac:dyDescent="0.2">
      <c r="A2" s="874" t="s">
        <v>0</v>
      </c>
      <c r="B2" s="874"/>
      <c r="C2" s="874"/>
      <c r="D2" s="874"/>
      <c r="E2" s="874"/>
      <c r="F2" s="874"/>
      <c r="G2" s="874"/>
      <c r="H2" s="874"/>
      <c r="I2" s="874"/>
      <c r="J2" s="874"/>
      <c r="K2" s="874"/>
      <c r="L2" s="874"/>
      <c r="M2" s="874"/>
      <c r="N2" s="874"/>
    </row>
    <row r="3" spans="1:19" ht="20.25" x14ac:dyDescent="0.3">
      <c r="A3" s="787" t="s">
        <v>821</v>
      </c>
      <c r="B3" s="787"/>
      <c r="C3" s="787"/>
      <c r="D3" s="787"/>
      <c r="E3" s="787"/>
      <c r="F3" s="787"/>
      <c r="G3" s="787"/>
      <c r="H3" s="787"/>
      <c r="I3" s="787"/>
      <c r="J3" s="787"/>
      <c r="K3" s="787"/>
      <c r="L3" s="787"/>
      <c r="M3" s="787"/>
      <c r="N3" s="787"/>
    </row>
    <row r="4" spans="1:19" ht="11.25" customHeight="1" x14ac:dyDescent="0.2"/>
    <row r="5" spans="1:19" ht="15.75" x14ac:dyDescent="0.25">
      <c r="A5" s="788" t="s">
        <v>883</v>
      </c>
      <c r="B5" s="788"/>
      <c r="C5" s="788"/>
      <c r="D5" s="788"/>
      <c r="E5" s="788"/>
      <c r="F5" s="788"/>
      <c r="G5" s="788"/>
      <c r="H5" s="788"/>
      <c r="I5" s="788"/>
      <c r="J5" s="788"/>
      <c r="K5" s="788"/>
      <c r="L5" s="788"/>
      <c r="M5" s="788"/>
      <c r="N5" s="788"/>
    </row>
    <row r="7" spans="1:19" x14ac:dyDescent="0.2">
      <c r="A7" s="791" t="s">
        <v>756</v>
      </c>
      <c r="B7" s="791"/>
      <c r="L7" s="870" t="s">
        <v>853</v>
      </c>
      <c r="M7" s="870"/>
      <c r="N7" s="870"/>
    </row>
    <row r="8" spans="1:19" ht="15.75" customHeight="1" x14ac:dyDescent="0.2">
      <c r="A8" s="871" t="s">
        <v>2</v>
      </c>
      <c r="B8" s="871" t="s">
        <v>3</v>
      </c>
      <c r="C8" s="750" t="s">
        <v>4</v>
      </c>
      <c r="D8" s="750"/>
      <c r="E8" s="750"/>
      <c r="F8" s="750"/>
      <c r="G8" s="750"/>
      <c r="H8" s="750" t="s">
        <v>102</v>
      </c>
      <c r="I8" s="750"/>
      <c r="J8" s="750"/>
      <c r="K8" s="750"/>
      <c r="L8" s="750"/>
      <c r="M8" s="871" t="s">
        <v>132</v>
      </c>
      <c r="N8" s="776" t="s">
        <v>133</v>
      </c>
    </row>
    <row r="9" spans="1:19" ht="51" x14ac:dyDescent="0.2">
      <c r="A9" s="872"/>
      <c r="B9" s="872"/>
      <c r="C9" s="5" t="s">
        <v>5</v>
      </c>
      <c r="D9" s="5" t="s">
        <v>6</v>
      </c>
      <c r="E9" s="5" t="s">
        <v>355</v>
      </c>
      <c r="F9" s="5" t="s">
        <v>100</v>
      </c>
      <c r="G9" s="5" t="s">
        <v>204</v>
      </c>
      <c r="H9" s="5" t="s">
        <v>5</v>
      </c>
      <c r="I9" s="5" t="s">
        <v>6</v>
      </c>
      <c r="J9" s="5" t="s">
        <v>355</v>
      </c>
      <c r="K9" s="5" t="s">
        <v>100</v>
      </c>
      <c r="L9" s="5" t="s">
        <v>203</v>
      </c>
      <c r="M9" s="872"/>
      <c r="N9" s="776"/>
      <c r="R9" s="9"/>
      <c r="S9" s="12"/>
    </row>
    <row r="10" spans="1:19" s="14" customFormat="1" x14ac:dyDescent="0.2">
      <c r="A10" s="5">
        <v>1</v>
      </c>
      <c r="B10" s="5">
        <v>2</v>
      </c>
      <c r="C10" s="5">
        <v>3</v>
      </c>
      <c r="D10" s="5">
        <v>4</v>
      </c>
      <c r="E10" s="5">
        <v>5</v>
      </c>
      <c r="F10" s="5">
        <v>6</v>
      </c>
      <c r="G10" s="5">
        <v>7</v>
      </c>
      <c r="H10" s="5">
        <v>8</v>
      </c>
      <c r="I10" s="5">
        <v>9</v>
      </c>
      <c r="J10" s="5">
        <v>10</v>
      </c>
      <c r="K10" s="5">
        <v>11</v>
      </c>
      <c r="L10" s="5">
        <v>12</v>
      </c>
      <c r="M10" s="5">
        <v>13</v>
      </c>
      <c r="N10" s="5">
        <v>14</v>
      </c>
    </row>
    <row r="11" spans="1:19" x14ac:dyDescent="0.2">
      <c r="A11" s="8">
        <v>1</v>
      </c>
      <c r="B11" s="9" t="s">
        <v>757</v>
      </c>
      <c r="C11" s="8">
        <v>7</v>
      </c>
      <c r="D11" s="8">
        <v>0</v>
      </c>
      <c r="E11" s="8">
        <v>0</v>
      </c>
      <c r="F11" s="8">
        <v>0</v>
      </c>
      <c r="G11" s="8">
        <f>SUM(C11:F11)</f>
        <v>7</v>
      </c>
      <c r="H11" s="8">
        <v>7</v>
      </c>
      <c r="I11" s="8">
        <v>0</v>
      </c>
      <c r="J11" s="8">
        <v>0</v>
      </c>
      <c r="K11" s="8">
        <v>0</v>
      </c>
      <c r="L11" s="8">
        <f>SUM(H11:K11)</f>
        <v>7</v>
      </c>
      <c r="M11" s="8">
        <f>G11-L11</f>
        <v>0</v>
      </c>
      <c r="N11" s="867"/>
    </row>
    <row r="12" spans="1:19" x14ac:dyDescent="0.2">
      <c r="A12" s="8">
        <v>2</v>
      </c>
      <c r="B12" s="9" t="s">
        <v>758</v>
      </c>
      <c r="C12" s="8">
        <v>3</v>
      </c>
      <c r="D12" s="8">
        <v>1</v>
      </c>
      <c r="E12" s="8">
        <v>0</v>
      </c>
      <c r="F12" s="8">
        <v>0</v>
      </c>
      <c r="G12" s="8">
        <f t="shared" ref="G12:G21" si="0">SUM(C12:F12)</f>
        <v>4</v>
      </c>
      <c r="H12" s="8">
        <v>2</v>
      </c>
      <c r="I12" s="8">
        <v>1</v>
      </c>
      <c r="J12" s="8">
        <v>0</v>
      </c>
      <c r="K12" s="8">
        <v>0</v>
      </c>
      <c r="L12" s="8">
        <f t="shared" ref="L12:L21" si="1">SUM(H12:K12)</f>
        <v>3</v>
      </c>
      <c r="M12" s="8">
        <f t="shared" ref="M12:M21" si="2">G12-L12</f>
        <v>1</v>
      </c>
      <c r="N12" s="868"/>
      <c r="O12" s="681"/>
    </row>
    <row r="13" spans="1:19" x14ac:dyDescent="0.2">
      <c r="A13" s="8">
        <v>3</v>
      </c>
      <c r="B13" s="9" t="s">
        <v>759</v>
      </c>
      <c r="C13" s="588">
        <v>3</v>
      </c>
      <c r="D13" s="588">
        <v>0</v>
      </c>
      <c r="E13" s="588">
        <v>0</v>
      </c>
      <c r="F13" s="588">
        <v>0</v>
      </c>
      <c r="G13" s="8">
        <f t="shared" si="0"/>
        <v>3</v>
      </c>
      <c r="H13" s="589">
        <v>3</v>
      </c>
      <c r="I13" s="589">
        <v>0</v>
      </c>
      <c r="J13" s="589">
        <v>0</v>
      </c>
      <c r="K13" s="589">
        <v>0</v>
      </c>
      <c r="L13" s="8">
        <f t="shared" si="1"/>
        <v>3</v>
      </c>
      <c r="M13" s="8">
        <f t="shared" si="2"/>
        <v>0</v>
      </c>
      <c r="N13" s="868"/>
    </row>
    <row r="14" spans="1:19" x14ac:dyDescent="0.2">
      <c r="A14" s="8">
        <v>4</v>
      </c>
      <c r="B14" s="9" t="s">
        <v>760</v>
      </c>
      <c r="C14" s="8">
        <v>0</v>
      </c>
      <c r="D14" s="8">
        <v>0</v>
      </c>
      <c r="E14" s="8">
        <v>0</v>
      </c>
      <c r="F14" s="8">
        <v>0</v>
      </c>
      <c r="G14" s="8">
        <f t="shared" si="0"/>
        <v>0</v>
      </c>
      <c r="H14" s="579">
        <v>0</v>
      </c>
      <c r="I14" s="579">
        <v>0</v>
      </c>
      <c r="J14" s="579">
        <v>0</v>
      </c>
      <c r="K14" s="579">
        <v>0</v>
      </c>
      <c r="L14" s="8">
        <f t="shared" si="1"/>
        <v>0</v>
      </c>
      <c r="M14" s="8">
        <f t="shared" si="2"/>
        <v>0</v>
      </c>
      <c r="N14" s="868"/>
    </row>
    <row r="15" spans="1:19" x14ac:dyDescent="0.2">
      <c r="A15" s="8">
        <v>5</v>
      </c>
      <c r="B15" s="9" t="s">
        <v>761</v>
      </c>
      <c r="C15" s="8">
        <v>1</v>
      </c>
      <c r="D15" s="8">
        <v>0</v>
      </c>
      <c r="E15" s="8">
        <v>0</v>
      </c>
      <c r="F15" s="8">
        <v>0</v>
      </c>
      <c r="G15" s="8">
        <f t="shared" si="0"/>
        <v>1</v>
      </c>
      <c r="H15" s="579">
        <v>1</v>
      </c>
      <c r="I15" s="579">
        <v>0</v>
      </c>
      <c r="J15" s="579">
        <v>0</v>
      </c>
      <c r="K15" s="579">
        <v>0</v>
      </c>
      <c r="L15" s="8">
        <f t="shared" si="1"/>
        <v>1</v>
      </c>
      <c r="M15" s="8">
        <f t="shared" si="2"/>
        <v>0</v>
      </c>
      <c r="N15" s="868"/>
    </row>
    <row r="16" spans="1:19" x14ac:dyDescent="0.2">
      <c r="A16" s="332">
        <v>6</v>
      </c>
      <c r="B16" s="204" t="s">
        <v>762</v>
      </c>
      <c r="C16" s="8">
        <v>0</v>
      </c>
      <c r="D16" s="8">
        <v>2</v>
      </c>
      <c r="E16" s="8">
        <v>0</v>
      </c>
      <c r="F16" s="8">
        <v>0</v>
      </c>
      <c r="G16" s="8">
        <f t="shared" si="0"/>
        <v>2</v>
      </c>
      <c r="H16" s="579">
        <v>0</v>
      </c>
      <c r="I16" s="579">
        <v>2</v>
      </c>
      <c r="J16" s="579">
        <v>0</v>
      </c>
      <c r="K16" s="579">
        <v>0</v>
      </c>
      <c r="L16" s="8">
        <f t="shared" si="1"/>
        <v>2</v>
      </c>
      <c r="M16" s="8">
        <f t="shared" si="2"/>
        <v>0</v>
      </c>
      <c r="N16" s="868"/>
    </row>
    <row r="17" spans="1:14" x14ac:dyDescent="0.2">
      <c r="A17" s="8">
        <v>7</v>
      </c>
      <c r="B17" s="9" t="s">
        <v>763</v>
      </c>
      <c r="C17" s="8">
        <v>0</v>
      </c>
      <c r="D17" s="8">
        <v>0</v>
      </c>
      <c r="E17" s="8">
        <v>0</v>
      </c>
      <c r="F17" s="8">
        <v>0</v>
      </c>
      <c r="G17" s="8">
        <f t="shared" si="0"/>
        <v>0</v>
      </c>
      <c r="H17" s="8">
        <v>0</v>
      </c>
      <c r="I17" s="8">
        <v>0</v>
      </c>
      <c r="J17" s="8">
        <v>0</v>
      </c>
      <c r="K17" s="8">
        <v>0</v>
      </c>
      <c r="L17" s="8">
        <f t="shared" si="1"/>
        <v>0</v>
      </c>
      <c r="M17" s="8">
        <f t="shared" si="2"/>
        <v>0</v>
      </c>
      <c r="N17" s="868"/>
    </row>
    <row r="18" spans="1:14" x14ac:dyDescent="0.2">
      <c r="A18" s="8">
        <v>8</v>
      </c>
      <c r="B18" s="9" t="s">
        <v>764</v>
      </c>
      <c r="C18" s="8">
        <v>0</v>
      </c>
      <c r="D18" s="8">
        <v>14</v>
      </c>
      <c r="E18" s="8">
        <v>0</v>
      </c>
      <c r="F18" s="8">
        <v>0</v>
      </c>
      <c r="G18" s="8">
        <f t="shared" si="0"/>
        <v>14</v>
      </c>
      <c r="H18" s="579">
        <v>0</v>
      </c>
      <c r="I18" s="579">
        <v>14</v>
      </c>
      <c r="J18" s="579">
        <v>0</v>
      </c>
      <c r="K18" s="579">
        <v>0</v>
      </c>
      <c r="L18" s="8">
        <f t="shared" si="1"/>
        <v>14</v>
      </c>
      <c r="M18" s="8">
        <f t="shared" si="2"/>
        <v>0</v>
      </c>
      <c r="N18" s="868"/>
    </row>
    <row r="19" spans="1:14" x14ac:dyDescent="0.2">
      <c r="A19" s="333">
        <v>9</v>
      </c>
      <c r="B19" s="9" t="s">
        <v>765</v>
      </c>
      <c r="C19" s="8">
        <v>0</v>
      </c>
      <c r="D19" s="8">
        <v>0</v>
      </c>
      <c r="E19" s="8">
        <v>0</v>
      </c>
      <c r="F19" s="8">
        <v>0</v>
      </c>
      <c r="G19" s="8">
        <f t="shared" si="0"/>
        <v>0</v>
      </c>
      <c r="H19" s="8">
        <v>0</v>
      </c>
      <c r="I19" s="8">
        <v>0</v>
      </c>
      <c r="J19" s="8">
        <v>0</v>
      </c>
      <c r="K19" s="8">
        <v>0</v>
      </c>
      <c r="L19" s="8">
        <f t="shared" si="1"/>
        <v>0</v>
      </c>
      <c r="M19" s="8">
        <f t="shared" si="2"/>
        <v>0</v>
      </c>
      <c r="N19" s="868"/>
    </row>
    <row r="20" spans="1:14" x14ac:dyDescent="0.2">
      <c r="A20" s="8">
        <v>10</v>
      </c>
      <c r="B20" s="9" t="s">
        <v>766</v>
      </c>
      <c r="C20" s="8">
        <v>0</v>
      </c>
      <c r="D20" s="8">
        <v>0</v>
      </c>
      <c r="E20" s="8">
        <v>0</v>
      </c>
      <c r="F20" s="8">
        <v>0</v>
      </c>
      <c r="G20" s="8">
        <f t="shared" si="0"/>
        <v>0</v>
      </c>
      <c r="H20" s="8">
        <v>0</v>
      </c>
      <c r="I20" s="8">
        <v>0</v>
      </c>
      <c r="J20" s="8">
        <v>0</v>
      </c>
      <c r="K20" s="8">
        <v>0</v>
      </c>
      <c r="L20" s="8">
        <f t="shared" si="1"/>
        <v>0</v>
      </c>
      <c r="M20" s="8">
        <f t="shared" si="2"/>
        <v>0</v>
      </c>
      <c r="N20" s="868"/>
    </row>
    <row r="21" spans="1:14" x14ac:dyDescent="0.2">
      <c r="A21" s="8">
        <v>11</v>
      </c>
      <c r="B21" s="9" t="s">
        <v>767</v>
      </c>
      <c r="C21" s="8">
        <v>0</v>
      </c>
      <c r="D21" s="8">
        <v>0</v>
      </c>
      <c r="E21" s="8">
        <v>0</v>
      </c>
      <c r="F21" s="8">
        <v>0</v>
      </c>
      <c r="G21" s="8">
        <f t="shared" si="0"/>
        <v>0</v>
      </c>
      <c r="H21" s="8">
        <v>0</v>
      </c>
      <c r="I21" s="8">
        <v>0</v>
      </c>
      <c r="J21" s="8">
        <v>0</v>
      </c>
      <c r="K21" s="8">
        <v>0</v>
      </c>
      <c r="L21" s="8">
        <f t="shared" si="1"/>
        <v>0</v>
      </c>
      <c r="M21" s="8">
        <f t="shared" si="2"/>
        <v>0</v>
      </c>
      <c r="N21" s="869"/>
    </row>
    <row r="22" spans="1:14" x14ac:dyDescent="0.2">
      <c r="A22" s="746" t="s">
        <v>17</v>
      </c>
      <c r="B22" s="747"/>
      <c r="C22" s="337">
        <f t="shared" ref="C22:F22" si="3">SUM(C11:C21)</f>
        <v>14</v>
      </c>
      <c r="D22" s="337">
        <f t="shared" si="3"/>
        <v>17</v>
      </c>
      <c r="E22" s="337">
        <f t="shared" si="3"/>
        <v>0</v>
      </c>
      <c r="F22" s="337">
        <f t="shared" si="3"/>
        <v>0</v>
      </c>
      <c r="G22" s="337">
        <f>SUM(G11:G21)</f>
        <v>31</v>
      </c>
      <c r="H22" s="337">
        <f t="shared" ref="H22:K22" si="4">SUM(H11:H21)</f>
        <v>13</v>
      </c>
      <c r="I22" s="337">
        <f t="shared" si="4"/>
        <v>17</v>
      </c>
      <c r="J22" s="337">
        <f t="shared" si="4"/>
        <v>0</v>
      </c>
      <c r="K22" s="337">
        <f t="shared" si="4"/>
        <v>0</v>
      </c>
      <c r="L22" s="337">
        <f>SUM(L11:L21)</f>
        <v>30</v>
      </c>
      <c r="M22" s="337">
        <f>SUM(M11:M21)</f>
        <v>1</v>
      </c>
      <c r="N22" s="9"/>
    </row>
    <row r="23" spans="1:14" x14ac:dyDescent="0.2">
      <c r="A23" s="11"/>
      <c r="B23" s="12"/>
      <c r="C23" s="12"/>
      <c r="D23" s="12"/>
      <c r="E23" s="12"/>
      <c r="F23" s="12"/>
      <c r="G23" s="12"/>
      <c r="H23" s="12"/>
      <c r="I23" s="12"/>
      <c r="J23" s="12"/>
      <c r="K23" s="12"/>
      <c r="L23" s="12"/>
      <c r="M23" s="12"/>
      <c r="N23" s="12"/>
    </row>
    <row r="24" spans="1:14" x14ac:dyDescent="0.2">
      <c r="A24" s="10" t="s">
        <v>7</v>
      </c>
      <c r="G24">
        <f>G22+'AT3C_cvrg(Insti)_UPY '!G22</f>
        <v>3427</v>
      </c>
    </row>
    <row r="25" spans="1:14" x14ac:dyDescent="0.2">
      <c r="A25" t="s">
        <v>8</v>
      </c>
    </row>
    <row r="26" spans="1:14" x14ac:dyDescent="0.2">
      <c r="A26" t="s">
        <v>9</v>
      </c>
      <c r="L26" s="11" t="s">
        <v>10</v>
      </c>
      <c r="M26" s="11"/>
      <c r="N26" s="11" t="s">
        <v>10</v>
      </c>
    </row>
    <row r="27" spans="1:14" x14ac:dyDescent="0.2">
      <c r="A27" s="15" t="s">
        <v>427</v>
      </c>
      <c r="J27" s="11"/>
      <c r="K27" s="11"/>
      <c r="L27" s="11"/>
    </row>
    <row r="28" spans="1:14" x14ac:dyDescent="0.2">
      <c r="C28" s="15" t="s">
        <v>428</v>
      </c>
      <c r="E28" s="12"/>
      <c r="F28" s="12"/>
      <c r="G28" s="12"/>
      <c r="H28" s="12"/>
      <c r="I28" s="12"/>
      <c r="J28" s="12"/>
      <c r="K28" s="12"/>
      <c r="L28" s="12"/>
      <c r="M28" s="12"/>
    </row>
    <row r="29" spans="1:14" x14ac:dyDescent="0.2">
      <c r="E29" s="12"/>
      <c r="F29" s="12"/>
      <c r="G29" s="12"/>
      <c r="H29" s="12"/>
      <c r="I29" s="12"/>
      <c r="J29" s="12"/>
      <c r="K29" s="12"/>
      <c r="L29" s="12"/>
      <c r="M29" s="12"/>
      <c r="N29" s="12"/>
    </row>
    <row r="30" spans="1:14" x14ac:dyDescent="0.2">
      <c r="E30" s="12"/>
      <c r="F30" s="12"/>
      <c r="G30" s="12"/>
      <c r="H30" s="12"/>
      <c r="I30" s="12"/>
      <c r="J30" s="12"/>
      <c r="K30" s="12"/>
      <c r="L30" s="12"/>
      <c r="M30" s="12"/>
      <c r="N30" s="12"/>
    </row>
    <row r="31" spans="1:14" ht="15.75" customHeight="1" x14ac:dyDescent="0.25">
      <c r="A31" s="378" t="s">
        <v>11</v>
      </c>
      <c r="B31" s="378"/>
      <c r="C31" s="378"/>
      <c r="D31" s="378"/>
      <c r="E31" s="378"/>
      <c r="F31" s="378"/>
      <c r="G31" s="378"/>
      <c r="H31" s="378"/>
      <c r="I31" s="345"/>
      <c r="J31" s="345"/>
      <c r="K31" s="345"/>
      <c r="L31" s="342"/>
      <c r="M31" s="342"/>
      <c r="N31" s="363" t="s">
        <v>12</v>
      </c>
    </row>
    <row r="32" spans="1:14" ht="15.75" customHeight="1" x14ac:dyDescent="0.2">
      <c r="A32" s="342"/>
      <c r="B32" s="342"/>
      <c r="C32" s="342"/>
      <c r="D32" s="342"/>
      <c r="E32" s="342"/>
      <c r="F32" s="342"/>
      <c r="G32" s="342"/>
      <c r="H32" s="342"/>
      <c r="I32" s="342"/>
      <c r="J32" s="342"/>
      <c r="K32" s="342"/>
      <c r="L32" s="342"/>
      <c r="M32" s="342"/>
      <c r="N32" s="363" t="s">
        <v>988</v>
      </c>
    </row>
    <row r="33" spans="1:14" ht="15.75" customHeight="1" x14ac:dyDescent="0.2">
      <c r="A33" s="342"/>
      <c r="B33" s="342"/>
      <c r="C33" s="342"/>
      <c r="D33" s="342"/>
      <c r="E33" s="342"/>
      <c r="F33" s="342"/>
      <c r="G33" s="342"/>
      <c r="H33" s="342"/>
      <c r="I33" s="342"/>
      <c r="J33" s="342"/>
      <c r="K33" s="342"/>
      <c r="L33" s="342"/>
      <c r="M33" s="342"/>
      <c r="N33" s="363" t="s">
        <v>775</v>
      </c>
    </row>
    <row r="34" spans="1:14" x14ac:dyDescent="0.2">
      <c r="A34" s="345"/>
      <c r="B34" s="345"/>
      <c r="C34" s="345"/>
      <c r="D34" s="345"/>
      <c r="E34" s="345"/>
      <c r="F34" s="345"/>
      <c r="G34" s="345"/>
      <c r="H34" s="345"/>
      <c r="I34" s="345"/>
      <c r="J34" s="373" t="s">
        <v>83</v>
      </c>
      <c r="K34" s="345"/>
      <c r="L34" s="373"/>
      <c r="M34" s="373"/>
      <c r="N34" s="373"/>
    </row>
    <row r="35" spans="1:14" x14ac:dyDescent="0.2">
      <c r="A35" s="865"/>
      <c r="B35" s="865"/>
      <c r="C35" s="865"/>
      <c r="D35" s="865"/>
      <c r="E35" s="865"/>
      <c r="F35" s="865"/>
      <c r="G35" s="865"/>
      <c r="H35" s="865"/>
      <c r="I35" s="865"/>
      <c r="J35" s="865"/>
      <c r="K35" s="865"/>
      <c r="L35" s="865"/>
      <c r="M35" s="865"/>
      <c r="N35" s="865"/>
    </row>
  </sheetData>
  <mergeCells count="15">
    <mergeCell ref="D1:J1"/>
    <mergeCell ref="A2:N2"/>
    <mergeCell ref="A3:N3"/>
    <mergeCell ref="A5:N5"/>
    <mergeCell ref="L7:N7"/>
    <mergeCell ref="A7:B7"/>
    <mergeCell ref="A35:N35"/>
    <mergeCell ref="M8:M9"/>
    <mergeCell ref="N8:N9"/>
    <mergeCell ref="A8:A9"/>
    <mergeCell ref="B8:B9"/>
    <mergeCell ref="C8:G8"/>
    <mergeCell ref="A22:B22"/>
    <mergeCell ref="H8:L8"/>
    <mergeCell ref="N11:N21"/>
  </mergeCells>
  <phoneticPr fontId="0" type="noConversion"/>
  <printOptions horizontalCentered="1" verticalCentered="1"/>
  <pageMargins left="0.70866141732283505" right="0.70866141732283505" top="0.196850393700787" bottom="0.196850393700787" header="0.31496062992126" footer="0.31496062992126"/>
  <pageSetup paperSize="9" scale="90" orientation="landscape" r:id="rId1"/>
  <headerFooter>
    <oddFooter>&amp;C- 47 -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5"/>
  <sheetViews>
    <sheetView view="pageBreakPreview" topLeftCell="A7" zoomScaleSheetLayoutView="100" workbookViewId="0">
      <selection activeCell="V24" sqref="V24"/>
    </sheetView>
  </sheetViews>
  <sheetFormatPr defaultRowHeight="12.75" x14ac:dyDescent="0.2"/>
  <cols>
    <col min="2" max="2" width="20.85546875" bestFit="1"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 min="15" max="15" width="5" bestFit="1" customWidth="1"/>
    <col min="16" max="17" width="4" bestFit="1" customWidth="1"/>
    <col min="18" max="20" width="5" bestFit="1" customWidth="1"/>
    <col min="21" max="22" width="4" bestFit="1" customWidth="1"/>
    <col min="23" max="23" width="2" bestFit="1" customWidth="1"/>
    <col min="24" max="24" width="5" bestFit="1" customWidth="1"/>
    <col min="25" max="25" width="2" bestFit="1" customWidth="1"/>
  </cols>
  <sheetData>
    <row r="1" spans="1:24" ht="12.75" customHeight="1" x14ac:dyDescent="0.2">
      <c r="D1" s="789"/>
      <c r="E1" s="789"/>
      <c r="F1" s="789"/>
      <c r="G1" s="789"/>
      <c r="H1" s="789"/>
      <c r="I1" s="789"/>
      <c r="J1" s="789"/>
      <c r="M1" s="102" t="s">
        <v>250</v>
      </c>
    </row>
    <row r="2" spans="1:24" ht="15" x14ac:dyDescent="0.2">
      <c r="A2" s="874" t="s">
        <v>0</v>
      </c>
      <c r="B2" s="874"/>
      <c r="C2" s="874"/>
      <c r="D2" s="874"/>
      <c r="E2" s="874"/>
      <c r="F2" s="874"/>
      <c r="G2" s="874"/>
      <c r="H2" s="874"/>
      <c r="I2" s="874"/>
      <c r="J2" s="874"/>
      <c r="K2" s="874"/>
      <c r="L2" s="874"/>
      <c r="M2" s="874"/>
      <c r="N2" s="874"/>
      <c r="O2" s="679"/>
      <c r="P2" s="679"/>
      <c r="Q2" s="691"/>
      <c r="R2" s="691"/>
    </row>
    <row r="3" spans="1:24" ht="20.25" x14ac:dyDescent="0.3">
      <c r="A3" s="787" t="s">
        <v>821</v>
      </c>
      <c r="B3" s="787"/>
      <c r="C3" s="787"/>
      <c r="D3" s="787"/>
      <c r="E3" s="787"/>
      <c r="F3" s="787"/>
      <c r="G3" s="787"/>
      <c r="H3" s="787"/>
      <c r="I3" s="787"/>
      <c r="J3" s="787"/>
      <c r="K3" s="787"/>
      <c r="L3" s="787"/>
      <c r="M3" s="787"/>
      <c r="N3" s="787"/>
      <c r="O3" s="674"/>
      <c r="P3" s="674"/>
      <c r="Q3" s="687"/>
      <c r="R3" s="687"/>
    </row>
    <row r="4" spans="1:24" ht="11.25" customHeight="1" x14ac:dyDescent="0.2"/>
    <row r="5" spans="1:24" ht="15.75" x14ac:dyDescent="0.25">
      <c r="A5" s="788" t="s">
        <v>886</v>
      </c>
      <c r="B5" s="788"/>
      <c r="C5" s="788"/>
      <c r="D5" s="788"/>
      <c r="E5" s="788"/>
      <c r="F5" s="788"/>
      <c r="G5" s="788"/>
      <c r="H5" s="788"/>
      <c r="I5" s="788"/>
      <c r="J5" s="788"/>
      <c r="K5" s="788"/>
      <c r="L5" s="788"/>
      <c r="M5" s="788"/>
      <c r="N5" s="788"/>
      <c r="O5" s="675"/>
      <c r="P5" s="675"/>
      <c r="Q5" s="688"/>
      <c r="R5" s="688"/>
    </row>
    <row r="7" spans="1:24" x14ac:dyDescent="0.2">
      <c r="A7" s="791" t="s">
        <v>756</v>
      </c>
      <c r="B7" s="791"/>
      <c r="L7" s="870" t="s">
        <v>853</v>
      </c>
      <c r="M7" s="870"/>
      <c r="N7" s="870"/>
      <c r="O7" s="677"/>
      <c r="P7" s="677"/>
      <c r="Q7" s="689"/>
      <c r="R7" s="689"/>
      <c r="S7" s="109"/>
    </row>
    <row r="8" spans="1:24" ht="15.75" customHeight="1" x14ac:dyDescent="0.2">
      <c r="A8" s="871" t="s">
        <v>2</v>
      </c>
      <c r="B8" s="871" t="s">
        <v>3</v>
      </c>
      <c r="C8" s="750" t="s">
        <v>4</v>
      </c>
      <c r="D8" s="750"/>
      <c r="E8" s="750"/>
      <c r="F8" s="746"/>
      <c r="G8" s="746"/>
      <c r="H8" s="750" t="s">
        <v>102</v>
      </c>
      <c r="I8" s="750"/>
      <c r="J8" s="750"/>
      <c r="K8" s="750"/>
      <c r="L8" s="750"/>
      <c r="M8" s="871" t="s">
        <v>132</v>
      </c>
      <c r="N8" s="776" t="s">
        <v>133</v>
      </c>
      <c r="O8" s="116"/>
      <c r="P8" s="116"/>
      <c r="Q8" s="116"/>
      <c r="R8" s="116"/>
    </row>
    <row r="9" spans="1:24" ht="51" x14ac:dyDescent="0.2">
      <c r="A9" s="872"/>
      <c r="B9" s="872"/>
      <c r="C9" s="5" t="s">
        <v>5</v>
      </c>
      <c r="D9" s="5" t="s">
        <v>6</v>
      </c>
      <c r="E9" s="5" t="s">
        <v>355</v>
      </c>
      <c r="F9" s="5" t="s">
        <v>100</v>
      </c>
      <c r="G9" s="5" t="s">
        <v>115</v>
      </c>
      <c r="H9" s="5" t="s">
        <v>5</v>
      </c>
      <c r="I9" s="5" t="s">
        <v>6</v>
      </c>
      <c r="J9" s="5" t="s">
        <v>355</v>
      </c>
      <c r="K9" s="7" t="s">
        <v>100</v>
      </c>
      <c r="L9" s="7" t="s">
        <v>116</v>
      </c>
      <c r="M9" s="872"/>
      <c r="N9" s="776"/>
      <c r="O9" s="116"/>
      <c r="P9" s="116"/>
      <c r="Q9" s="116"/>
      <c r="R9" s="116"/>
      <c r="V9" s="9"/>
      <c r="W9" s="12"/>
    </row>
    <row r="10" spans="1:24" s="14" customFormat="1" x14ac:dyDescent="0.2">
      <c r="A10" s="5">
        <v>1</v>
      </c>
      <c r="B10" s="5">
        <v>2</v>
      </c>
      <c r="C10" s="5">
        <v>3</v>
      </c>
      <c r="D10" s="5">
        <v>4</v>
      </c>
      <c r="E10" s="5">
        <v>5</v>
      </c>
      <c r="F10" s="5">
        <v>6</v>
      </c>
      <c r="G10" s="5">
        <v>7</v>
      </c>
      <c r="H10" s="5">
        <v>8</v>
      </c>
      <c r="I10" s="5">
        <v>9</v>
      </c>
      <c r="J10" s="5">
        <v>10</v>
      </c>
      <c r="K10" s="3">
        <v>11</v>
      </c>
      <c r="L10" s="108">
        <v>12</v>
      </c>
      <c r="M10" s="108">
        <v>13</v>
      </c>
      <c r="N10" s="3">
        <v>14</v>
      </c>
      <c r="O10" s="11"/>
      <c r="P10" s="11"/>
      <c r="Q10" s="11"/>
      <c r="R10" s="11"/>
    </row>
    <row r="11" spans="1:24" x14ac:dyDescent="0.2">
      <c r="A11" s="8">
        <v>1</v>
      </c>
      <c r="B11" s="9" t="s">
        <v>757</v>
      </c>
      <c r="C11" s="8">
        <v>437</v>
      </c>
      <c r="D11" s="8">
        <v>203</v>
      </c>
      <c r="E11" s="8">
        <v>20</v>
      </c>
      <c r="F11" s="8">
        <v>0</v>
      </c>
      <c r="G11" s="8">
        <f>SUM(C11:F11)</f>
        <v>660</v>
      </c>
      <c r="H11" s="8">
        <v>437</v>
      </c>
      <c r="I11" s="8">
        <v>202</v>
      </c>
      <c r="J11" s="8">
        <v>20</v>
      </c>
      <c r="K11" s="8">
        <v>0</v>
      </c>
      <c r="L11" s="8">
        <f>SUM(H11:K11)</f>
        <v>659</v>
      </c>
      <c r="M11" s="8">
        <f>G11-L11</f>
        <v>1</v>
      </c>
      <c r="N11" s="867"/>
      <c r="O11" s="685">
        <f>C11+'AT3B_cvrg(Insti)_UPY '!C11</f>
        <v>444</v>
      </c>
      <c r="P11" s="685">
        <f>D11+'AT3B_cvrg(Insti)_UPY '!D11</f>
        <v>203</v>
      </c>
      <c r="Q11" s="685">
        <f>E11+'AT3B_cvrg(Insti)_UPY '!E11</f>
        <v>20</v>
      </c>
      <c r="R11" s="685">
        <f>SUM(O11:Q11)</f>
        <v>667</v>
      </c>
      <c r="T11">
        <v>444</v>
      </c>
      <c r="U11">
        <v>202</v>
      </c>
      <c r="V11">
        <v>20</v>
      </c>
      <c r="W11">
        <f>K11+'AT3B_cvrg(Insti)_UPY '!K11</f>
        <v>0</v>
      </c>
      <c r="X11">
        <f>SUM(T11:W11)</f>
        <v>666</v>
      </c>
    </row>
    <row r="12" spans="1:24" x14ac:dyDescent="0.2">
      <c r="A12" s="8">
        <v>2</v>
      </c>
      <c r="B12" s="9" t="s">
        <v>758</v>
      </c>
      <c r="C12" s="8">
        <v>190</v>
      </c>
      <c r="D12" s="8">
        <v>82</v>
      </c>
      <c r="E12" s="8">
        <v>11</v>
      </c>
      <c r="F12" s="8">
        <v>0</v>
      </c>
      <c r="G12" s="8">
        <f t="shared" ref="G12:G21" si="0">SUM(C12:F12)</f>
        <v>283</v>
      </c>
      <c r="H12" s="8">
        <v>185</v>
      </c>
      <c r="I12" s="8">
        <v>81</v>
      </c>
      <c r="J12" s="8">
        <v>11</v>
      </c>
      <c r="K12" s="8">
        <v>0</v>
      </c>
      <c r="L12" s="8">
        <f t="shared" ref="L12:L21" si="1">SUM(H12:K12)</f>
        <v>277</v>
      </c>
      <c r="M12" s="579">
        <f t="shared" ref="M12:M21" si="2">G12-L12</f>
        <v>6</v>
      </c>
      <c r="N12" s="868"/>
      <c r="O12" s="685">
        <f>C12+'AT3B_cvrg(Insti)_UPY '!C12</f>
        <v>193</v>
      </c>
      <c r="P12" s="685">
        <f>D12+'AT3B_cvrg(Insti)_UPY '!D12</f>
        <v>83</v>
      </c>
      <c r="Q12" s="685">
        <f>E12+'AT3B_cvrg(Insti)_UPY '!E12</f>
        <v>11</v>
      </c>
      <c r="R12" s="685">
        <f t="shared" ref="R12:R21" si="3">SUM(O12:Q12)</f>
        <v>287</v>
      </c>
      <c r="T12">
        <v>187</v>
      </c>
      <c r="U12">
        <v>82</v>
      </c>
      <c r="V12">
        <v>11</v>
      </c>
      <c r="W12">
        <f>K12+'AT3B_cvrg(Insti)_UPY '!K12</f>
        <v>0</v>
      </c>
      <c r="X12">
        <f t="shared" ref="X12:X21" si="4">SUM(T12:W12)</f>
        <v>280</v>
      </c>
    </row>
    <row r="13" spans="1:24" x14ac:dyDescent="0.2">
      <c r="A13" s="8">
        <v>3</v>
      </c>
      <c r="B13" s="9" t="s">
        <v>759</v>
      </c>
      <c r="C13" s="590">
        <v>279</v>
      </c>
      <c r="D13" s="590">
        <v>112</v>
      </c>
      <c r="E13" s="590">
        <v>1</v>
      </c>
      <c r="F13" s="8">
        <v>0</v>
      </c>
      <c r="G13" s="8">
        <f t="shared" si="0"/>
        <v>392</v>
      </c>
      <c r="H13" s="590">
        <v>279</v>
      </c>
      <c r="I13" s="590">
        <v>112</v>
      </c>
      <c r="J13" s="590">
        <v>1</v>
      </c>
      <c r="K13" s="8">
        <v>0</v>
      </c>
      <c r="L13" s="8">
        <f t="shared" si="1"/>
        <v>392</v>
      </c>
      <c r="M13" s="579">
        <f t="shared" si="2"/>
        <v>0</v>
      </c>
      <c r="N13" s="868"/>
      <c r="O13" s="685">
        <f>C13+'AT3B_cvrg(Insti)_UPY '!C13</f>
        <v>282</v>
      </c>
      <c r="P13" s="685">
        <f>D13+'AT3B_cvrg(Insti)_UPY '!D13</f>
        <v>112</v>
      </c>
      <c r="Q13" s="685">
        <f>E13+'AT3B_cvrg(Insti)_UPY '!E13</f>
        <v>1</v>
      </c>
      <c r="R13" s="685">
        <f t="shared" si="3"/>
        <v>395</v>
      </c>
      <c r="T13">
        <v>282</v>
      </c>
      <c r="U13">
        <v>112</v>
      </c>
      <c r="V13">
        <v>1</v>
      </c>
      <c r="W13">
        <f>K13+'AT3B_cvrg(Insti)_UPY '!K13</f>
        <v>0</v>
      </c>
      <c r="X13">
        <f t="shared" si="4"/>
        <v>395</v>
      </c>
    </row>
    <row r="14" spans="1:24" x14ac:dyDescent="0.2">
      <c r="A14" s="8">
        <v>4</v>
      </c>
      <c r="B14" s="9" t="s">
        <v>760</v>
      </c>
      <c r="C14" s="8">
        <v>183</v>
      </c>
      <c r="D14" s="8">
        <v>79</v>
      </c>
      <c r="E14" s="8">
        <v>21</v>
      </c>
      <c r="F14" s="8">
        <v>0</v>
      </c>
      <c r="G14" s="8">
        <f t="shared" si="0"/>
        <v>283</v>
      </c>
      <c r="H14" s="579">
        <v>183</v>
      </c>
      <c r="I14" s="579">
        <v>79</v>
      </c>
      <c r="J14" s="579">
        <v>21</v>
      </c>
      <c r="K14" s="8">
        <v>0</v>
      </c>
      <c r="L14" s="8">
        <f t="shared" si="1"/>
        <v>283</v>
      </c>
      <c r="M14" s="579">
        <f t="shared" si="2"/>
        <v>0</v>
      </c>
      <c r="N14" s="868"/>
      <c r="O14" s="685">
        <f>C14+'AT3B_cvrg(Insti)_UPY '!C14</f>
        <v>183</v>
      </c>
      <c r="P14" s="685">
        <f>D14+'AT3B_cvrg(Insti)_UPY '!D14</f>
        <v>79</v>
      </c>
      <c r="Q14" s="685">
        <f>E14+'AT3B_cvrg(Insti)_UPY '!E14</f>
        <v>21</v>
      </c>
      <c r="R14" s="685">
        <f t="shared" si="3"/>
        <v>283</v>
      </c>
      <c r="T14">
        <v>183</v>
      </c>
      <c r="U14">
        <v>79</v>
      </c>
      <c r="V14">
        <v>21</v>
      </c>
      <c r="W14">
        <f>K14+'AT3B_cvrg(Insti)_UPY '!K14</f>
        <v>0</v>
      </c>
      <c r="X14">
        <f t="shared" si="4"/>
        <v>283</v>
      </c>
    </row>
    <row r="15" spans="1:24" x14ac:dyDescent="0.2">
      <c r="A15" s="8">
        <v>5</v>
      </c>
      <c r="B15" s="9" t="s">
        <v>761</v>
      </c>
      <c r="C15" s="8">
        <v>176</v>
      </c>
      <c r="D15" s="8">
        <v>63</v>
      </c>
      <c r="E15" s="8">
        <v>21</v>
      </c>
      <c r="F15" s="8">
        <v>0</v>
      </c>
      <c r="G15" s="8">
        <f t="shared" si="0"/>
        <v>260</v>
      </c>
      <c r="H15" s="8">
        <v>176</v>
      </c>
      <c r="I15" s="8">
        <v>63</v>
      </c>
      <c r="J15" s="8">
        <v>21</v>
      </c>
      <c r="K15" s="8">
        <v>0</v>
      </c>
      <c r="L15" s="8">
        <f t="shared" si="1"/>
        <v>260</v>
      </c>
      <c r="M15" s="579">
        <f t="shared" si="2"/>
        <v>0</v>
      </c>
      <c r="N15" s="868"/>
      <c r="O15" s="685">
        <f>C15+'AT3B_cvrg(Insti)_UPY '!C15</f>
        <v>177</v>
      </c>
      <c r="P15" s="685">
        <f>D15+'AT3B_cvrg(Insti)_UPY '!D15</f>
        <v>63</v>
      </c>
      <c r="Q15" s="685">
        <f>E15+'AT3B_cvrg(Insti)_UPY '!E15</f>
        <v>21</v>
      </c>
      <c r="R15" s="685">
        <f t="shared" si="3"/>
        <v>261</v>
      </c>
      <c r="T15">
        <v>177</v>
      </c>
      <c r="U15">
        <v>63</v>
      </c>
      <c r="V15">
        <v>24</v>
      </c>
      <c r="W15">
        <f>K15+'AT3B_cvrg(Insti)_UPY '!K15</f>
        <v>0</v>
      </c>
      <c r="X15">
        <f t="shared" si="4"/>
        <v>264</v>
      </c>
    </row>
    <row r="16" spans="1:24" x14ac:dyDescent="0.2">
      <c r="A16" s="332">
        <v>6</v>
      </c>
      <c r="B16" s="204" t="s">
        <v>762</v>
      </c>
      <c r="C16" s="8">
        <v>90</v>
      </c>
      <c r="D16" s="8">
        <v>32</v>
      </c>
      <c r="E16" s="8">
        <v>1</v>
      </c>
      <c r="F16" s="8">
        <v>0</v>
      </c>
      <c r="G16" s="8">
        <f t="shared" si="0"/>
        <v>123</v>
      </c>
      <c r="H16" s="579">
        <v>90</v>
      </c>
      <c r="I16" s="579">
        <v>32</v>
      </c>
      <c r="J16" s="579">
        <v>1</v>
      </c>
      <c r="K16" s="8">
        <v>0</v>
      </c>
      <c r="L16" s="8">
        <f t="shared" si="1"/>
        <v>123</v>
      </c>
      <c r="M16" s="579">
        <f t="shared" si="2"/>
        <v>0</v>
      </c>
      <c r="N16" s="868"/>
      <c r="O16" s="685">
        <f>C16+'AT3B_cvrg(Insti)_UPY '!C16</f>
        <v>90</v>
      </c>
      <c r="P16" s="685">
        <f>D16+'AT3B_cvrg(Insti)_UPY '!D16</f>
        <v>34</v>
      </c>
      <c r="Q16" s="685">
        <f>E16+'AT3B_cvrg(Insti)_UPY '!E16</f>
        <v>1</v>
      </c>
      <c r="R16" s="685">
        <f t="shared" si="3"/>
        <v>125</v>
      </c>
      <c r="T16">
        <v>90</v>
      </c>
      <c r="U16">
        <v>34</v>
      </c>
      <c r="V16">
        <v>1</v>
      </c>
      <c r="W16">
        <f>K16+'AT3B_cvrg(Insti)_UPY '!K16</f>
        <v>0</v>
      </c>
      <c r="X16">
        <f t="shared" si="4"/>
        <v>125</v>
      </c>
    </row>
    <row r="17" spans="1:24" x14ac:dyDescent="0.2">
      <c r="A17" s="8">
        <v>7</v>
      </c>
      <c r="B17" s="9" t="s">
        <v>763</v>
      </c>
      <c r="C17" s="8">
        <v>143</v>
      </c>
      <c r="D17" s="8">
        <v>30</v>
      </c>
      <c r="E17" s="8">
        <v>0</v>
      </c>
      <c r="F17" s="8"/>
      <c r="G17" s="8">
        <f t="shared" si="0"/>
        <v>173</v>
      </c>
      <c r="H17" s="579">
        <v>143</v>
      </c>
      <c r="I17" s="579">
        <v>30</v>
      </c>
      <c r="J17" s="579">
        <v>0</v>
      </c>
      <c r="K17" s="8">
        <v>0</v>
      </c>
      <c r="L17" s="8">
        <f>SUM(H17:K17)</f>
        <v>173</v>
      </c>
      <c r="M17" s="579">
        <f t="shared" si="2"/>
        <v>0</v>
      </c>
      <c r="N17" s="868"/>
      <c r="O17" s="685">
        <f>C17+'AT3B_cvrg(Insti)_UPY '!C17</f>
        <v>143</v>
      </c>
      <c r="P17" s="685">
        <f>D17+'AT3B_cvrg(Insti)_UPY '!D17</f>
        <v>30</v>
      </c>
      <c r="Q17" s="685">
        <f>E17+'AT3B_cvrg(Insti)_UPY '!E17</f>
        <v>0</v>
      </c>
      <c r="R17" s="685">
        <f t="shared" si="3"/>
        <v>173</v>
      </c>
      <c r="T17">
        <v>143</v>
      </c>
      <c r="U17">
        <v>30</v>
      </c>
      <c r="V17">
        <v>2</v>
      </c>
      <c r="W17">
        <f>K17+'AT3B_cvrg(Insti)_UPY '!K17</f>
        <v>0</v>
      </c>
      <c r="X17">
        <f t="shared" si="4"/>
        <v>175</v>
      </c>
    </row>
    <row r="18" spans="1:24" x14ac:dyDescent="0.2">
      <c r="A18" s="8">
        <v>8</v>
      </c>
      <c r="B18" s="9" t="s">
        <v>764</v>
      </c>
      <c r="C18" s="8">
        <v>135</v>
      </c>
      <c r="D18" s="8">
        <v>56</v>
      </c>
      <c r="E18" s="8">
        <v>4</v>
      </c>
      <c r="F18" s="8">
        <v>0</v>
      </c>
      <c r="G18" s="8">
        <f t="shared" si="0"/>
        <v>195</v>
      </c>
      <c r="H18" s="579">
        <v>135</v>
      </c>
      <c r="I18" s="579">
        <v>56</v>
      </c>
      <c r="J18" s="579">
        <v>4</v>
      </c>
      <c r="K18" s="579">
        <v>0</v>
      </c>
      <c r="L18" s="8">
        <f t="shared" si="1"/>
        <v>195</v>
      </c>
      <c r="M18" s="579">
        <f t="shared" si="2"/>
        <v>0</v>
      </c>
      <c r="N18" s="868"/>
      <c r="O18" s="685">
        <f>C18+'AT3B_cvrg(Insti)_UPY '!C18</f>
        <v>135</v>
      </c>
      <c r="P18" s="685">
        <f>D18+'AT3B_cvrg(Insti)_UPY '!D18</f>
        <v>70</v>
      </c>
      <c r="Q18" s="685">
        <f>E18+'AT3B_cvrg(Insti)_UPY '!E18</f>
        <v>4</v>
      </c>
      <c r="R18" s="685">
        <f t="shared" si="3"/>
        <v>209</v>
      </c>
      <c r="T18">
        <v>135</v>
      </c>
      <c r="U18">
        <v>70</v>
      </c>
      <c r="V18">
        <v>4</v>
      </c>
      <c r="W18">
        <f>K18+'AT3B_cvrg(Insti)_UPY '!K18</f>
        <v>0</v>
      </c>
      <c r="X18">
        <f t="shared" si="4"/>
        <v>209</v>
      </c>
    </row>
    <row r="19" spans="1:24" x14ac:dyDescent="0.2">
      <c r="A19" s="333">
        <v>9</v>
      </c>
      <c r="B19" s="9" t="s">
        <v>765</v>
      </c>
      <c r="C19" s="8">
        <v>300</v>
      </c>
      <c r="D19" s="8">
        <v>199</v>
      </c>
      <c r="E19" s="8">
        <v>38</v>
      </c>
      <c r="F19" s="8">
        <v>0</v>
      </c>
      <c r="G19" s="8">
        <f t="shared" si="0"/>
        <v>537</v>
      </c>
      <c r="H19" s="8">
        <v>300</v>
      </c>
      <c r="I19" s="8">
        <v>199</v>
      </c>
      <c r="J19" s="8">
        <v>33</v>
      </c>
      <c r="K19" s="8">
        <v>0</v>
      </c>
      <c r="L19" s="8">
        <f t="shared" si="1"/>
        <v>532</v>
      </c>
      <c r="M19" s="579">
        <f>G19-L19</f>
        <v>5</v>
      </c>
      <c r="N19" s="868"/>
      <c r="O19" s="685">
        <f>C19+'AT3B_cvrg(Insti)_UPY '!C19</f>
        <v>300</v>
      </c>
      <c r="P19" s="685">
        <f>D19+'AT3B_cvrg(Insti)_UPY '!D19</f>
        <v>199</v>
      </c>
      <c r="Q19" s="685">
        <f>E19+'AT3B_cvrg(Insti)_UPY '!E19</f>
        <v>38</v>
      </c>
      <c r="R19" s="685">
        <f t="shared" si="3"/>
        <v>537</v>
      </c>
      <c r="T19">
        <v>300</v>
      </c>
      <c r="U19">
        <v>199</v>
      </c>
      <c r="V19">
        <v>38</v>
      </c>
      <c r="W19">
        <f>K19+'AT3B_cvrg(Insti)_UPY '!K19</f>
        <v>0</v>
      </c>
      <c r="X19">
        <f t="shared" si="4"/>
        <v>537</v>
      </c>
    </row>
    <row r="20" spans="1:24" x14ac:dyDescent="0.2">
      <c r="A20" s="8">
        <v>10</v>
      </c>
      <c r="B20" s="9" t="s">
        <v>766</v>
      </c>
      <c r="C20" s="8">
        <v>119</v>
      </c>
      <c r="D20" s="8">
        <v>55</v>
      </c>
      <c r="E20" s="8">
        <v>8</v>
      </c>
      <c r="F20" s="8">
        <v>0</v>
      </c>
      <c r="G20" s="8">
        <f t="shared" si="0"/>
        <v>182</v>
      </c>
      <c r="H20" s="579">
        <v>119</v>
      </c>
      <c r="I20" s="579">
        <v>55</v>
      </c>
      <c r="J20" s="579">
        <v>8</v>
      </c>
      <c r="K20" s="8">
        <v>0</v>
      </c>
      <c r="L20" s="8">
        <f t="shared" si="1"/>
        <v>182</v>
      </c>
      <c r="M20" s="579">
        <f t="shared" si="2"/>
        <v>0</v>
      </c>
      <c r="N20" s="868"/>
      <c r="O20" s="685">
        <f>C20+'AT3B_cvrg(Insti)_UPY '!C20</f>
        <v>119</v>
      </c>
      <c r="P20" s="685">
        <f>D20+'AT3B_cvrg(Insti)_UPY '!D20</f>
        <v>55</v>
      </c>
      <c r="Q20" s="685">
        <f>E20+'AT3B_cvrg(Insti)_UPY '!E20</f>
        <v>8</v>
      </c>
      <c r="R20" s="685">
        <f t="shared" si="3"/>
        <v>182</v>
      </c>
      <c r="T20">
        <v>119</v>
      </c>
      <c r="U20">
        <v>55</v>
      </c>
      <c r="V20">
        <v>8</v>
      </c>
      <c r="W20">
        <f>K20+'AT3B_cvrg(Insti)_UPY '!K20</f>
        <v>0</v>
      </c>
      <c r="X20">
        <f t="shared" si="4"/>
        <v>182</v>
      </c>
    </row>
    <row r="21" spans="1:24" x14ac:dyDescent="0.2">
      <c r="A21" s="8">
        <v>11</v>
      </c>
      <c r="B21" s="9" t="s">
        <v>767</v>
      </c>
      <c r="C21" s="8">
        <v>236</v>
      </c>
      <c r="D21" s="8">
        <v>58</v>
      </c>
      <c r="E21" s="8">
        <v>14</v>
      </c>
      <c r="F21" s="8">
        <v>0</v>
      </c>
      <c r="G21" s="8">
        <f t="shared" si="0"/>
        <v>308</v>
      </c>
      <c r="H21" s="579">
        <v>236</v>
      </c>
      <c r="I21" s="579">
        <v>58</v>
      </c>
      <c r="J21" s="579">
        <v>14</v>
      </c>
      <c r="K21" s="579">
        <v>0</v>
      </c>
      <c r="L21" s="8">
        <f t="shared" si="1"/>
        <v>308</v>
      </c>
      <c r="M21" s="579">
        <f t="shared" si="2"/>
        <v>0</v>
      </c>
      <c r="N21" s="869"/>
      <c r="O21" s="685">
        <f>C21+'AT3B_cvrg(Insti)_UPY '!C21</f>
        <v>236</v>
      </c>
      <c r="P21" s="685">
        <f>D21+'AT3B_cvrg(Insti)_UPY '!D21</f>
        <v>58</v>
      </c>
      <c r="Q21" s="685">
        <f>E21+'AT3B_cvrg(Insti)_UPY '!E21</f>
        <v>14</v>
      </c>
      <c r="R21" s="685">
        <f t="shared" si="3"/>
        <v>308</v>
      </c>
      <c r="T21">
        <v>236</v>
      </c>
      <c r="U21">
        <v>58</v>
      </c>
      <c r="V21">
        <v>14</v>
      </c>
      <c r="W21">
        <f>K21+'AT3B_cvrg(Insti)_UPY '!K21</f>
        <v>0</v>
      </c>
      <c r="X21">
        <f t="shared" si="4"/>
        <v>308</v>
      </c>
    </row>
    <row r="22" spans="1:24" x14ac:dyDescent="0.2">
      <c r="A22" s="746" t="s">
        <v>17</v>
      </c>
      <c r="B22" s="747"/>
      <c r="C22" s="337">
        <f t="shared" ref="C22:F22" si="5">SUM(C11:C21)</f>
        <v>2288</v>
      </c>
      <c r="D22" s="337">
        <f t="shared" si="5"/>
        <v>969</v>
      </c>
      <c r="E22" s="337">
        <f t="shared" si="5"/>
        <v>139</v>
      </c>
      <c r="F22" s="337">
        <f t="shared" si="5"/>
        <v>0</v>
      </c>
      <c r="G22" s="337">
        <f>SUM(G11:G21)</f>
        <v>3396</v>
      </c>
      <c r="H22" s="337">
        <f t="shared" ref="H22:K22" si="6">SUM(H11:H21)</f>
        <v>2283</v>
      </c>
      <c r="I22" s="337">
        <f t="shared" si="6"/>
        <v>967</v>
      </c>
      <c r="J22" s="337">
        <f t="shared" si="6"/>
        <v>134</v>
      </c>
      <c r="K22" s="337">
        <f t="shared" si="6"/>
        <v>0</v>
      </c>
      <c r="L22" s="337">
        <f>SUM(L11:L21)</f>
        <v>3384</v>
      </c>
      <c r="M22" s="337">
        <f>SUM(M11:M21)</f>
        <v>12</v>
      </c>
      <c r="N22" s="9"/>
      <c r="O22" s="686">
        <f>SUM(O11:O21)</f>
        <v>2302</v>
      </c>
      <c r="P22" s="686">
        <f t="shared" ref="P22:X22" si="7">SUM(P11:P21)</f>
        <v>986</v>
      </c>
      <c r="Q22" s="686">
        <f t="shared" si="7"/>
        <v>139</v>
      </c>
      <c r="R22" s="686">
        <f t="shared" si="7"/>
        <v>3427</v>
      </c>
      <c r="S22" s="686"/>
      <c r="T22" s="686">
        <f t="shared" si="7"/>
        <v>2296</v>
      </c>
      <c r="U22" s="686">
        <f t="shared" si="7"/>
        <v>984</v>
      </c>
      <c r="V22" s="686">
        <f t="shared" si="7"/>
        <v>144</v>
      </c>
      <c r="W22" s="686">
        <f t="shared" si="7"/>
        <v>0</v>
      </c>
      <c r="X22" s="686">
        <f t="shared" si="7"/>
        <v>3424</v>
      </c>
    </row>
    <row r="23" spans="1:24" x14ac:dyDescent="0.2">
      <c r="A23" s="11"/>
      <c r="B23" s="12"/>
      <c r="C23" s="12"/>
      <c r="D23" s="12"/>
      <c r="E23" s="12"/>
      <c r="F23" s="12"/>
      <c r="G23" s="505"/>
      <c r="H23" s="12"/>
      <c r="I23" s="12"/>
      <c r="J23" s="12"/>
      <c r="K23" s="12"/>
      <c r="L23" s="12"/>
      <c r="M23" s="12"/>
      <c r="N23" s="12"/>
      <c r="O23" s="12"/>
      <c r="P23" s="12"/>
      <c r="Q23" s="12"/>
      <c r="R23" s="12"/>
    </row>
    <row r="24" spans="1:24" x14ac:dyDescent="0.2">
      <c r="A24" s="10" t="s">
        <v>7</v>
      </c>
      <c r="T24">
        <f>O22-T22</f>
        <v>6</v>
      </c>
      <c r="U24">
        <f t="shared" ref="U24:W24" si="8">P22-U22</f>
        <v>2</v>
      </c>
      <c r="V24">
        <f t="shared" si="8"/>
        <v>-5</v>
      </c>
      <c r="W24">
        <f t="shared" si="8"/>
        <v>3427</v>
      </c>
    </row>
    <row r="25" spans="1:24" x14ac:dyDescent="0.2">
      <c r="A25" t="s">
        <v>8</v>
      </c>
    </row>
    <row r="26" spans="1:24" x14ac:dyDescent="0.2">
      <c r="A26" t="s">
        <v>9</v>
      </c>
      <c r="K26" s="11" t="s">
        <v>10</v>
      </c>
      <c r="L26" s="11" t="s">
        <v>10</v>
      </c>
      <c r="M26" s="11"/>
      <c r="N26" s="11" t="s">
        <v>10</v>
      </c>
      <c r="O26" s="11"/>
      <c r="P26" s="11"/>
      <c r="Q26" s="11"/>
      <c r="R26" s="11"/>
    </row>
    <row r="27" spans="1:24" x14ac:dyDescent="0.2">
      <c r="A27" s="15" t="s">
        <v>427</v>
      </c>
      <c r="J27" s="11"/>
      <c r="K27" s="11"/>
      <c r="L27" s="11"/>
    </row>
    <row r="28" spans="1:24" x14ac:dyDescent="0.2">
      <c r="C28" s="15" t="s">
        <v>428</v>
      </c>
      <c r="E28" s="12"/>
      <c r="F28" s="12"/>
      <c r="G28" s="12"/>
      <c r="H28" s="12"/>
      <c r="I28" s="12"/>
      <c r="J28" s="12"/>
      <c r="K28" s="12"/>
      <c r="L28" s="12"/>
      <c r="M28" s="12"/>
    </row>
    <row r="29" spans="1:24" x14ac:dyDescent="0.2">
      <c r="E29" s="12"/>
      <c r="F29" s="12"/>
      <c r="G29" s="12"/>
      <c r="H29" s="12"/>
      <c r="I29" s="12"/>
      <c r="J29" s="12"/>
      <c r="K29" s="12"/>
      <c r="L29" s="12"/>
      <c r="M29" s="12"/>
      <c r="N29" s="12"/>
      <c r="O29" s="12"/>
      <c r="P29" s="12"/>
      <c r="Q29" s="12"/>
      <c r="R29" s="12"/>
    </row>
    <row r="30" spans="1:24" x14ac:dyDescent="0.2">
      <c r="E30" s="12"/>
      <c r="F30" s="12"/>
      <c r="G30" s="12"/>
      <c r="H30" s="12"/>
      <c r="I30" s="12"/>
      <c r="J30" s="12"/>
      <c r="K30" s="12"/>
      <c r="L30" s="12"/>
      <c r="M30" s="12"/>
      <c r="N30" s="12"/>
      <c r="O30" s="12"/>
      <c r="P30" s="12"/>
      <c r="Q30" s="12"/>
      <c r="R30" s="12"/>
    </row>
    <row r="31" spans="1:24" ht="15.75" x14ac:dyDescent="0.25">
      <c r="A31" s="13" t="s">
        <v>11</v>
      </c>
      <c r="B31" s="13"/>
      <c r="C31" s="13"/>
      <c r="D31" s="13"/>
      <c r="E31" s="13"/>
      <c r="F31" s="13"/>
      <c r="G31" s="13"/>
      <c r="H31" s="13"/>
      <c r="K31" s="14"/>
      <c r="L31" s="342"/>
      <c r="M31" s="342"/>
      <c r="N31" s="363" t="s">
        <v>12</v>
      </c>
      <c r="O31" s="363"/>
      <c r="P31" s="363"/>
      <c r="Q31" s="363"/>
      <c r="R31" s="363"/>
    </row>
    <row r="32" spans="1:24" ht="15.75" x14ac:dyDescent="0.2">
      <c r="A32" s="342"/>
      <c r="B32" s="342"/>
      <c r="C32" s="342"/>
      <c r="D32" s="342"/>
      <c r="E32" s="342"/>
      <c r="F32" s="342"/>
      <c r="G32" s="342"/>
      <c r="H32" s="342"/>
      <c r="I32" s="342"/>
      <c r="J32" s="342"/>
      <c r="K32" s="342"/>
      <c r="L32" s="342"/>
      <c r="M32" s="342"/>
      <c r="N32" s="363" t="s">
        <v>956</v>
      </c>
      <c r="O32" s="363"/>
      <c r="P32" s="363"/>
      <c r="Q32" s="363"/>
      <c r="R32" s="363"/>
    </row>
    <row r="33" spans="1:18" ht="15.75" x14ac:dyDescent="0.2">
      <c r="A33" s="342"/>
      <c r="B33" s="342"/>
      <c r="C33" s="342"/>
      <c r="D33" s="342"/>
      <c r="E33" s="342"/>
      <c r="F33" s="342"/>
      <c r="G33" s="342"/>
      <c r="H33" s="342"/>
      <c r="I33" s="342"/>
      <c r="J33" s="342"/>
      <c r="K33" s="342"/>
      <c r="L33" s="342"/>
      <c r="M33" s="342"/>
      <c r="N33" s="363" t="s">
        <v>775</v>
      </c>
      <c r="O33" s="363"/>
      <c r="P33" s="363"/>
      <c r="Q33" s="363"/>
      <c r="R33" s="363"/>
    </row>
    <row r="34" spans="1:18" x14ac:dyDescent="0.2">
      <c r="K34" s="34" t="s">
        <v>83</v>
      </c>
      <c r="L34" s="34"/>
      <c r="M34" s="34"/>
      <c r="N34" s="34"/>
      <c r="O34" s="34"/>
      <c r="P34" s="34"/>
      <c r="Q34" s="34"/>
      <c r="R34" s="34"/>
    </row>
    <row r="35" spans="1:18" x14ac:dyDescent="0.2">
      <c r="A35" s="865"/>
      <c r="B35" s="865"/>
      <c r="C35" s="865"/>
      <c r="D35" s="865"/>
      <c r="E35" s="865"/>
      <c r="F35" s="865"/>
      <c r="G35" s="865"/>
      <c r="H35" s="865"/>
      <c r="I35" s="865"/>
      <c r="J35" s="865"/>
      <c r="K35" s="865"/>
      <c r="L35" s="865"/>
      <c r="M35" s="865"/>
      <c r="N35" s="865"/>
      <c r="O35" s="678"/>
      <c r="P35" s="678"/>
      <c r="Q35" s="690"/>
      <c r="R35" s="690"/>
    </row>
  </sheetData>
  <mergeCells count="15">
    <mergeCell ref="A35:N35"/>
    <mergeCell ref="N8:N9"/>
    <mergeCell ref="A8:A9"/>
    <mergeCell ref="B8:B9"/>
    <mergeCell ref="C8:G8"/>
    <mergeCell ref="H8:L8"/>
    <mergeCell ref="M8:M9"/>
    <mergeCell ref="A22:B22"/>
    <mergeCell ref="N11:N21"/>
    <mergeCell ref="A7:B7"/>
    <mergeCell ref="D1:J1"/>
    <mergeCell ref="A2:N2"/>
    <mergeCell ref="A3:N3"/>
    <mergeCell ref="A5:N5"/>
    <mergeCell ref="L7:N7"/>
  </mergeCells>
  <phoneticPr fontId="0" type="noConversion"/>
  <printOptions horizontalCentered="1" verticalCentered="1"/>
  <pageMargins left="0.70866141732283505" right="0.70866141732283505" top="0.196850393700787" bottom="0.196850393700787" header="0.31496062992126" footer="0.31496062992126"/>
  <pageSetup paperSize="9" scale="85" orientation="landscape" r:id="rId1"/>
  <headerFooter>
    <oddFooter>&amp;C- 48 -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view="pageBreakPreview" topLeftCell="A4" zoomScaleNormal="90" zoomScaleSheetLayoutView="100" workbookViewId="0">
      <selection activeCell="G25" sqref="G25"/>
    </sheetView>
  </sheetViews>
  <sheetFormatPr defaultRowHeight="12.75" x14ac:dyDescent="0.2"/>
  <cols>
    <col min="1" max="1" width="6" style="15" customWidth="1"/>
    <col min="2" max="2" width="20" style="15" customWidth="1"/>
    <col min="3" max="3" width="10.28515625" style="15" customWidth="1"/>
    <col min="4" max="4" width="9.28515625" style="15" customWidth="1"/>
    <col min="5" max="6" width="9.140625" style="15"/>
    <col min="7" max="7" width="11.7109375" style="15" customWidth="1"/>
    <col min="8" max="8" width="11" style="15" customWidth="1"/>
    <col min="9" max="9" width="9.7109375" style="15" customWidth="1"/>
    <col min="10" max="10" width="9.5703125" style="15" customWidth="1"/>
    <col min="11" max="11" width="11.7109375" style="15" customWidth="1"/>
    <col min="12" max="12" width="10.7109375" style="15" customWidth="1"/>
    <col min="13" max="13" width="10.5703125" style="15" customWidth="1"/>
    <col min="14" max="14" width="8.7109375" style="15" customWidth="1"/>
    <col min="15" max="15" width="8.85546875" style="15" customWidth="1"/>
    <col min="16" max="16" width="9.140625" style="15"/>
    <col min="17" max="17" width="11" style="15" customWidth="1"/>
    <col min="18" max="16384" width="9.140625" style="15"/>
  </cols>
  <sheetData>
    <row r="1" spans="1:28" customFormat="1" ht="12.75" customHeight="1" x14ac:dyDescent="0.2">
      <c r="D1" s="15"/>
      <c r="E1" s="15"/>
      <c r="F1" s="15"/>
      <c r="G1" s="15"/>
      <c r="H1" s="15"/>
      <c r="I1" s="15"/>
      <c r="J1" s="15"/>
      <c r="K1" s="15"/>
      <c r="L1" s="15"/>
      <c r="M1" s="15"/>
      <c r="N1" s="15"/>
      <c r="O1" s="785" t="s">
        <v>59</v>
      </c>
      <c r="P1" s="785"/>
      <c r="Q1" s="785"/>
    </row>
    <row r="2" spans="1:28" customFormat="1" ht="15" x14ac:dyDescent="0.2">
      <c r="A2" s="874" t="s">
        <v>0</v>
      </c>
      <c r="B2" s="874"/>
      <c r="C2" s="874"/>
      <c r="D2" s="874"/>
      <c r="E2" s="874"/>
      <c r="F2" s="874"/>
      <c r="G2" s="874"/>
      <c r="H2" s="874"/>
      <c r="I2" s="874"/>
      <c r="J2" s="874"/>
      <c r="K2" s="874"/>
      <c r="L2" s="874"/>
      <c r="M2" s="42"/>
      <c r="N2" s="42"/>
      <c r="O2" s="42"/>
      <c r="P2" s="42"/>
    </row>
    <row r="3" spans="1:28" customFormat="1" ht="20.25" x14ac:dyDescent="0.3">
      <c r="A3" s="787" t="s">
        <v>821</v>
      </c>
      <c r="B3" s="787"/>
      <c r="C3" s="787"/>
      <c r="D3" s="787"/>
      <c r="E3" s="787"/>
      <c r="F3" s="787"/>
      <c r="G3" s="787"/>
      <c r="H3" s="787"/>
      <c r="I3" s="787"/>
      <c r="J3" s="787"/>
      <c r="K3" s="787"/>
      <c r="L3" s="787"/>
      <c r="M3" s="41"/>
      <c r="N3" s="41"/>
      <c r="O3" s="41"/>
      <c r="P3" s="41"/>
    </row>
    <row r="4" spans="1:28" customFormat="1" ht="11.25" customHeight="1" x14ac:dyDescent="0.2"/>
    <row r="5" spans="1:28" customFormat="1" ht="15.75" customHeight="1" x14ac:dyDescent="0.25">
      <c r="A5" s="875" t="s">
        <v>887</v>
      </c>
      <c r="B5" s="875"/>
      <c r="C5" s="875"/>
      <c r="D5" s="875"/>
      <c r="E5" s="875"/>
      <c r="F5" s="875"/>
      <c r="G5" s="875"/>
      <c r="H5" s="875"/>
      <c r="I5" s="875"/>
      <c r="J5" s="875"/>
      <c r="K5" s="875"/>
      <c r="L5" s="875"/>
      <c r="M5" s="875"/>
      <c r="N5" s="875"/>
      <c r="O5" s="875"/>
      <c r="P5" s="15"/>
    </row>
    <row r="7" spans="1:28" ht="17.45" customHeight="1" x14ac:dyDescent="0.2">
      <c r="A7" s="791" t="s">
        <v>756</v>
      </c>
      <c r="B7" s="791"/>
      <c r="N7" s="864" t="s">
        <v>853</v>
      </c>
      <c r="O7" s="864"/>
      <c r="P7" s="864"/>
      <c r="Q7" s="864"/>
    </row>
    <row r="8" spans="1:28" ht="24" customHeight="1" x14ac:dyDescent="0.2">
      <c r="A8" s="776" t="s">
        <v>2</v>
      </c>
      <c r="B8" s="776" t="s">
        <v>3</v>
      </c>
      <c r="C8" s="777" t="s">
        <v>696</v>
      </c>
      <c r="D8" s="777"/>
      <c r="E8" s="777"/>
      <c r="F8" s="777"/>
      <c r="G8" s="777"/>
      <c r="H8" s="877" t="s">
        <v>634</v>
      </c>
      <c r="I8" s="777"/>
      <c r="J8" s="777"/>
      <c r="K8" s="777"/>
      <c r="L8" s="777"/>
      <c r="M8" s="878" t="s">
        <v>110</v>
      </c>
      <c r="N8" s="879"/>
      <c r="O8" s="879"/>
      <c r="P8" s="879"/>
      <c r="Q8" s="880"/>
    </row>
    <row r="9" spans="1:28" s="14" customFormat="1" ht="60" customHeight="1" x14ac:dyDescent="0.2">
      <c r="A9" s="776"/>
      <c r="B9" s="776"/>
      <c r="C9" s="5" t="s">
        <v>210</v>
      </c>
      <c r="D9" s="5" t="s">
        <v>211</v>
      </c>
      <c r="E9" s="5" t="s">
        <v>355</v>
      </c>
      <c r="F9" s="5" t="s">
        <v>217</v>
      </c>
      <c r="G9" s="5" t="s">
        <v>115</v>
      </c>
      <c r="H9" s="100" t="s">
        <v>210</v>
      </c>
      <c r="I9" s="5" t="s">
        <v>211</v>
      </c>
      <c r="J9" s="5" t="s">
        <v>355</v>
      </c>
      <c r="K9" s="7" t="s">
        <v>217</v>
      </c>
      <c r="L9" s="5" t="s">
        <v>358</v>
      </c>
      <c r="M9" s="5" t="s">
        <v>210</v>
      </c>
      <c r="N9" s="5" t="s">
        <v>211</v>
      </c>
      <c r="O9" s="5" t="s">
        <v>355</v>
      </c>
      <c r="P9" s="7" t="s">
        <v>217</v>
      </c>
      <c r="Q9" s="5" t="s">
        <v>117</v>
      </c>
      <c r="R9" s="29"/>
    </row>
    <row r="10" spans="1:28" s="63" customFormat="1" x14ac:dyDescent="0.2">
      <c r="A10" s="62">
        <v>1</v>
      </c>
      <c r="B10" s="62">
        <v>2</v>
      </c>
      <c r="C10" s="62">
        <v>3</v>
      </c>
      <c r="D10" s="62">
        <v>4</v>
      </c>
      <c r="E10" s="62">
        <v>5</v>
      </c>
      <c r="F10" s="62">
        <v>6</v>
      </c>
      <c r="G10" s="62">
        <v>7</v>
      </c>
      <c r="H10" s="62">
        <v>8</v>
      </c>
      <c r="I10" s="62">
        <v>9</v>
      </c>
      <c r="J10" s="62">
        <v>10</v>
      </c>
      <c r="K10" s="62">
        <v>11</v>
      </c>
      <c r="L10" s="62">
        <v>12</v>
      </c>
      <c r="M10" s="62">
        <v>13</v>
      </c>
      <c r="N10" s="62">
        <v>14</v>
      </c>
      <c r="O10" s="62">
        <v>15</v>
      </c>
      <c r="P10" s="62">
        <v>16</v>
      </c>
      <c r="Q10" s="62">
        <v>17</v>
      </c>
    </row>
    <row r="11" spans="1:28" x14ac:dyDescent="0.2">
      <c r="A11" s="8">
        <v>1</v>
      </c>
      <c r="B11" s="9" t="s">
        <v>757</v>
      </c>
      <c r="C11" s="18">
        <v>31304</v>
      </c>
      <c r="D11" s="18">
        <v>45916</v>
      </c>
      <c r="E11" s="18">
        <v>1262</v>
      </c>
      <c r="F11" s="18">
        <v>0</v>
      </c>
      <c r="G11" s="18">
        <f>SUM(C11:F11)</f>
        <v>78482</v>
      </c>
      <c r="H11" s="27">
        <v>30381</v>
      </c>
      <c r="I11" s="18">
        <v>43883</v>
      </c>
      <c r="J11" s="18">
        <v>1258</v>
      </c>
      <c r="K11" s="18">
        <v>0</v>
      </c>
      <c r="L11" s="18">
        <f>SUM(H11:K11)</f>
        <v>75522</v>
      </c>
      <c r="M11" s="18">
        <v>4221013</v>
      </c>
      <c r="N11" s="18">
        <v>6096957</v>
      </c>
      <c r="O11" s="18">
        <v>174723</v>
      </c>
      <c r="P11" s="18">
        <v>0</v>
      </c>
      <c r="Q11" s="18">
        <f>SUM(M11:P11)</f>
        <v>10492693</v>
      </c>
      <c r="U11" s="629"/>
      <c r="V11" s="629"/>
      <c r="X11" s="629"/>
      <c r="Y11" s="629"/>
      <c r="AA11" s="629"/>
      <c r="AB11" s="629"/>
    </row>
    <row r="12" spans="1:28" x14ac:dyDescent="0.2">
      <c r="A12" s="8">
        <v>2</v>
      </c>
      <c r="B12" s="9" t="s">
        <v>758</v>
      </c>
      <c r="C12" s="18">
        <v>25227</v>
      </c>
      <c r="D12" s="18">
        <v>12895</v>
      </c>
      <c r="E12" s="18">
        <v>1039</v>
      </c>
      <c r="F12" s="18">
        <v>0</v>
      </c>
      <c r="G12" s="18">
        <f t="shared" ref="G12:G21" si="0">SUM(C12:F12)</f>
        <v>39161</v>
      </c>
      <c r="H12" s="27">
        <v>24470</v>
      </c>
      <c r="I12" s="18">
        <v>12508</v>
      </c>
      <c r="J12" s="18">
        <v>921</v>
      </c>
      <c r="K12" s="18">
        <v>0</v>
      </c>
      <c r="L12" s="18">
        <f t="shared" ref="L12:L20" si="1">SUM(H12:K12)</f>
        <v>37899</v>
      </c>
      <c r="M12" s="18">
        <v>3401330</v>
      </c>
      <c r="N12" s="18">
        <v>1738612</v>
      </c>
      <c r="O12" s="18">
        <v>128019</v>
      </c>
      <c r="P12" s="18">
        <v>0</v>
      </c>
      <c r="Q12" s="18">
        <f t="shared" ref="Q12:Q21" si="2">SUM(M12:P12)</f>
        <v>5267961</v>
      </c>
      <c r="S12" s="629"/>
    </row>
    <row r="13" spans="1:28" x14ac:dyDescent="0.2">
      <c r="A13" s="8">
        <v>3</v>
      </c>
      <c r="B13" s="9" t="s">
        <v>759</v>
      </c>
      <c r="C13" s="591">
        <v>26510</v>
      </c>
      <c r="D13" s="591">
        <v>21854</v>
      </c>
      <c r="E13" s="591">
        <v>43</v>
      </c>
      <c r="F13" s="18">
        <v>0</v>
      </c>
      <c r="G13" s="18">
        <f t="shared" si="0"/>
        <v>48407</v>
      </c>
      <c r="H13" s="592">
        <v>26510</v>
      </c>
      <c r="I13" s="592">
        <v>21854</v>
      </c>
      <c r="J13" s="592">
        <v>43</v>
      </c>
      <c r="K13" s="18">
        <v>0</v>
      </c>
      <c r="L13" s="18">
        <f t="shared" si="1"/>
        <v>48407</v>
      </c>
      <c r="M13" s="593">
        <v>3790930</v>
      </c>
      <c r="N13" s="593">
        <v>3125122</v>
      </c>
      <c r="O13" s="593">
        <v>6149</v>
      </c>
      <c r="P13" s="18">
        <v>0</v>
      </c>
      <c r="Q13" s="18">
        <f t="shared" si="2"/>
        <v>6922201</v>
      </c>
      <c r="S13" s="629"/>
    </row>
    <row r="14" spans="1:28" x14ac:dyDescent="0.2">
      <c r="A14" s="8">
        <v>4</v>
      </c>
      <c r="B14" s="9" t="s">
        <v>760</v>
      </c>
      <c r="C14" s="18">
        <v>13488</v>
      </c>
      <c r="D14" s="18">
        <v>10613</v>
      </c>
      <c r="E14" s="18">
        <v>391</v>
      </c>
      <c r="F14" s="18">
        <v>0</v>
      </c>
      <c r="G14" s="18">
        <f t="shared" si="0"/>
        <v>24492</v>
      </c>
      <c r="H14" s="27">
        <v>10179</v>
      </c>
      <c r="I14" s="18">
        <v>8101</v>
      </c>
      <c r="J14" s="18">
        <v>351</v>
      </c>
      <c r="K14" s="18">
        <v>0</v>
      </c>
      <c r="L14" s="18">
        <f t="shared" si="1"/>
        <v>18631</v>
      </c>
      <c r="M14" s="18">
        <v>1414881</v>
      </c>
      <c r="N14" s="18">
        <v>1126039</v>
      </c>
      <c r="O14" s="18">
        <v>48789</v>
      </c>
      <c r="P14" s="18">
        <v>0</v>
      </c>
      <c r="Q14" s="18">
        <f t="shared" si="2"/>
        <v>2589709</v>
      </c>
      <c r="S14" s="629"/>
      <c r="U14" s="629"/>
      <c r="V14" s="629"/>
      <c r="X14" s="629"/>
      <c r="Y14" s="629"/>
    </row>
    <row r="15" spans="1:28" x14ac:dyDescent="0.2">
      <c r="A15" s="8">
        <v>5</v>
      </c>
      <c r="B15" s="9" t="s">
        <v>761</v>
      </c>
      <c r="C15" s="18">
        <v>26185</v>
      </c>
      <c r="D15" s="18">
        <v>10386</v>
      </c>
      <c r="E15" s="18">
        <v>1237</v>
      </c>
      <c r="F15" s="18">
        <v>0</v>
      </c>
      <c r="G15" s="18">
        <f t="shared" si="0"/>
        <v>37808</v>
      </c>
      <c r="H15" s="27">
        <v>22577</v>
      </c>
      <c r="I15" s="18">
        <v>13175</v>
      </c>
      <c r="J15" s="18">
        <v>1097</v>
      </c>
      <c r="K15" s="18">
        <v>0</v>
      </c>
      <c r="L15" s="18">
        <f t="shared" si="1"/>
        <v>36849</v>
      </c>
      <c r="M15" s="18">
        <v>3204088</v>
      </c>
      <c r="N15" s="18">
        <v>1869714</v>
      </c>
      <c r="O15" s="18">
        <v>155632</v>
      </c>
      <c r="P15" s="18">
        <v>0</v>
      </c>
      <c r="Q15" s="18">
        <f t="shared" si="2"/>
        <v>5229434</v>
      </c>
      <c r="S15" s="629"/>
    </row>
    <row r="16" spans="1:28" x14ac:dyDescent="0.2">
      <c r="A16" s="332">
        <v>6</v>
      </c>
      <c r="B16" s="204" t="s">
        <v>762</v>
      </c>
      <c r="C16" s="18">
        <v>15988</v>
      </c>
      <c r="D16" s="18">
        <v>3816</v>
      </c>
      <c r="E16" s="18">
        <v>0</v>
      </c>
      <c r="F16" s="18">
        <v>0</v>
      </c>
      <c r="G16" s="18">
        <f t="shared" si="0"/>
        <v>19804</v>
      </c>
      <c r="H16" s="27">
        <v>15508</v>
      </c>
      <c r="I16" s="18">
        <v>3695</v>
      </c>
      <c r="J16" s="18">
        <v>177</v>
      </c>
      <c r="K16" s="18">
        <v>0</v>
      </c>
      <c r="L16" s="18">
        <f t="shared" si="1"/>
        <v>19380</v>
      </c>
      <c r="M16" s="18">
        <v>2203556</v>
      </c>
      <c r="N16" s="18">
        <v>523980</v>
      </c>
      <c r="O16" s="18">
        <v>24566</v>
      </c>
      <c r="P16" s="18">
        <v>0</v>
      </c>
      <c r="Q16" s="18">
        <f t="shared" si="2"/>
        <v>2752102</v>
      </c>
      <c r="S16" s="629"/>
    </row>
    <row r="17" spans="1:19" x14ac:dyDescent="0.2">
      <c r="A17" s="8">
        <v>7</v>
      </c>
      <c r="B17" s="9" t="s">
        <v>763</v>
      </c>
      <c r="C17" s="18">
        <v>23462</v>
      </c>
      <c r="D17" s="18">
        <v>5004</v>
      </c>
      <c r="E17" s="18">
        <v>0</v>
      </c>
      <c r="F17" s="18">
        <v>0</v>
      </c>
      <c r="G17" s="18">
        <f t="shared" si="0"/>
        <v>28466</v>
      </c>
      <c r="H17" s="27">
        <v>18405</v>
      </c>
      <c r="I17" s="18">
        <v>3515</v>
      </c>
      <c r="J17" s="18">
        <v>0</v>
      </c>
      <c r="K17" s="18">
        <v>0</v>
      </c>
      <c r="L17" s="18">
        <f t="shared" si="1"/>
        <v>21920</v>
      </c>
      <c r="M17" s="18">
        <v>2531232</v>
      </c>
      <c r="N17" s="18">
        <v>540030</v>
      </c>
      <c r="O17" s="18">
        <v>0</v>
      </c>
      <c r="P17" s="18">
        <v>0</v>
      </c>
      <c r="Q17" s="18">
        <f t="shared" si="2"/>
        <v>3071262</v>
      </c>
      <c r="S17" s="629"/>
    </row>
    <row r="18" spans="1:19" x14ac:dyDescent="0.2">
      <c r="A18" s="8">
        <v>8</v>
      </c>
      <c r="B18" s="9" t="s">
        <v>764</v>
      </c>
      <c r="C18" s="18">
        <v>20187</v>
      </c>
      <c r="D18" s="18">
        <v>6228</v>
      </c>
      <c r="E18" s="18">
        <v>967</v>
      </c>
      <c r="F18" s="18">
        <v>0</v>
      </c>
      <c r="G18" s="18">
        <f t="shared" si="0"/>
        <v>27382</v>
      </c>
      <c r="H18" s="27">
        <v>20187</v>
      </c>
      <c r="I18" s="18">
        <v>6228</v>
      </c>
      <c r="J18" s="18">
        <v>967</v>
      </c>
      <c r="K18" s="18">
        <v>0</v>
      </c>
      <c r="L18" s="18">
        <f t="shared" si="1"/>
        <v>27382</v>
      </c>
      <c r="M18" s="18">
        <v>2846367</v>
      </c>
      <c r="N18" s="18">
        <v>878148</v>
      </c>
      <c r="O18" s="18">
        <v>136347</v>
      </c>
      <c r="P18" s="18">
        <v>0</v>
      </c>
      <c r="Q18" s="18">
        <f t="shared" si="2"/>
        <v>3860862</v>
      </c>
      <c r="S18" s="629"/>
    </row>
    <row r="19" spans="1:19" x14ac:dyDescent="0.2">
      <c r="A19" s="333">
        <v>9</v>
      </c>
      <c r="B19" s="9" t="s">
        <v>765</v>
      </c>
      <c r="C19" s="18">
        <v>55035</v>
      </c>
      <c r="D19" s="18">
        <v>9965</v>
      </c>
      <c r="E19" s="18">
        <v>992</v>
      </c>
      <c r="F19" s="18">
        <v>0</v>
      </c>
      <c r="G19" s="18">
        <f t="shared" si="0"/>
        <v>65992</v>
      </c>
      <c r="H19" s="27">
        <v>47395</v>
      </c>
      <c r="I19" s="18">
        <v>7749</v>
      </c>
      <c r="J19" s="18">
        <v>665</v>
      </c>
      <c r="K19" s="18">
        <v>0</v>
      </c>
      <c r="L19" s="18">
        <f t="shared" si="1"/>
        <v>55809</v>
      </c>
      <c r="M19" s="18">
        <v>6728579</v>
      </c>
      <c r="N19" s="18">
        <v>1100099</v>
      </c>
      <c r="O19" s="18">
        <v>94380</v>
      </c>
      <c r="P19" s="18">
        <v>0</v>
      </c>
      <c r="Q19" s="18">
        <f t="shared" si="2"/>
        <v>7923058</v>
      </c>
      <c r="S19" s="629"/>
    </row>
    <row r="20" spans="1:19" x14ac:dyDescent="0.2">
      <c r="A20" s="8">
        <v>10</v>
      </c>
      <c r="B20" s="9" t="s">
        <v>766</v>
      </c>
      <c r="C20" s="18">
        <v>15586</v>
      </c>
      <c r="D20" s="18">
        <v>4271</v>
      </c>
      <c r="E20" s="18">
        <v>133</v>
      </c>
      <c r="F20" s="18">
        <v>0</v>
      </c>
      <c r="G20" s="18">
        <f t="shared" si="0"/>
        <v>19990</v>
      </c>
      <c r="H20" s="27">
        <v>14963</v>
      </c>
      <c r="I20" s="18">
        <v>4100</v>
      </c>
      <c r="J20" s="18">
        <v>133</v>
      </c>
      <c r="K20" s="18">
        <v>0</v>
      </c>
      <c r="L20" s="18">
        <f t="shared" si="1"/>
        <v>19196</v>
      </c>
      <c r="M20" s="18">
        <v>2126876</v>
      </c>
      <c r="N20" s="18">
        <v>582910</v>
      </c>
      <c r="O20" s="18">
        <v>18034</v>
      </c>
      <c r="P20" s="18">
        <v>0</v>
      </c>
      <c r="Q20" s="18">
        <f t="shared" si="2"/>
        <v>2727820</v>
      </c>
      <c r="S20" s="629"/>
    </row>
    <row r="21" spans="1:19" x14ac:dyDescent="0.2">
      <c r="A21" s="8">
        <v>11</v>
      </c>
      <c r="B21" s="9" t="s">
        <v>767</v>
      </c>
      <c r="C21" s="18">
        <v>19545</v>
      </c>
      <c r="D21" s="18">
        <v>5433</v>
      </c>
      <c r="E21" s="18">
        <v>131</v>
      </c>
      <c r="F21" s="18">
        <v>0</v>
      </c>
      <c r="G21" s="18">
        <f t="shared" si="0"/>
        <v>25109</v>
      </c>
      <c r="H21" s="27">
        <v>19494</v>
      </c>
      <c r="I21" s="18">
        <v>4794</v>
      </c>
      <c r="J21" s="18">
        <v>116</v>
      </c>
      <c r="K21" s="18">
        <v>0</v>
      </c>
      <c r="L21" s="18">
        <f>SUM(H21:K21)</f>
        <v>24404</v>
      </c>
      <c r="M21" s="18">
        <v>2716285</v>
      </c>
      <c r="N21" s="18">
        <v>755183</v>
      </c>
      <c r="O21" s="18">
        <v>18304</v>
      </c>
      <c r="P21" s="18">
        <v>0</v>
      </c>
      <c r="Q21" s="18">
        <f t="shared" si="2"/>
        <v>3489772</v>
      </c>
      <c r="S21" s="629"/>
    </row>
    <row r="22" spans="1:19" x14ac:dyDescent="0.2">
      <c r="A22" s="746" t="s">
        <v>17</v>
      </c>
      <c r="B22" s="747"/>
      <c r="C22" s="18">
        <f>SUM(C11:C21)</f>
        <v>272517</v>
      </c>
      <c r="D22" s="18">
        <f t="shared" ref="D22:Q22" si="3">SUM(D11:D21)</f>
        <v>136381</v>
      </c>
      <c r="E22" s="18">
        <f t="shared" si="3"/>
        <v>6195</v>
      </c>
      <c r="F22" s="18">
        <f t="shared" si="3"/>
        <v>0</v>
      </c>
      <c r="G22" s="18">
        <f>SUM(G11:G21)</f>
        <v>415093</v>
      </c>
      <c r="H22" s="18">
        <f t="shared" si="3"/>
        <v>250069</v>
      </c>
      <c r="I22" s="18">
        <f t="shared" si="3"/>
        <v>129602</v>
      </c>
      <c r="J22" s="18">
        <f t="shared" si="3"/>
        <v>5728</v>
      </c>
      <c r="K22" s="18">
        <f t="shared" si="3"/>
        <v>0</v>
      </c>
      <c r="L22" s="18">
        <f>SUM(L11:L21)</f>
        <v>385399</v>
      </c>
      <c r="M22" s="18">
        <f t="shared" si="3"/>
        <v>35185137</v>
      </c>
      <c r="N22" s="18">
        <f t="shared" si="3"/>
        <v>18336794</v>
      </c>
      <c r="O22" s="18">
        <f t="shared" si="3"/>
        <v>804943</v>
      </c>
      <c r="P22" s="18">
        <f t="shared" si="3"/>
        <v>0</v>
      </c>
      <c r="Q22" s="18">
        <f t="shared" si="3"/>
        <v>54326874</v>
      </c>
    </row>
    <row r="23" spans="1:19" ht="16.5" customHeight="1" x14ac:dyDescent="0.2">
      <c r="A23" s="881"/>
      <c r="B23" s="881"/>
      <c r="C23" s="881"/>
      <c r="D23" s="881"/>
      <c r="E23" s="881"/>
      <c r="F23" s="881"/>
      <c r="G23" s="881"/>
      <c r="H23" s="881"/>
      <c r="I23" s="881"/>
      <c r="J23" s="881"/>
      <c r="K23" s="881"/>
      <c r="L23" s="881"/>
      <c r="M23" s="881"/>
      <c r="N23" s="881"/>
      <c r="O23" s="881"/>
      <c r="P23" s="881"/>
      <c r="Q23" s="881"/>
    </row>
    <row r="24" spans="1:19" x14ac:dyDescent="0.2">
      <c r="A24" s="10" t="s">
        <v>7</v>
      </c>
      <c r="B24"/>
      <c r="C24"/>
      <c r="D24"/>
    </row>
    <row r="25" spans="1:19" x14ac:dyDescent="0.2">
      <c r="A25" t="s">
        <v>8</v>
      </c>
      <c r="B25"/>
      <c r="C25"/>
      <c r="D25"/>
      <c r="G25" s="15">
        <f>G22+'enrolment vs availed_UPY'!G22</f>
        <v>592325</v>
      </c>
    </row>
    <row r="26" spans="1:19" x14ac:dyDescent="0.2">
      <c r="A26" t="s">
        <v>9</v>
      </c>
      <c r="B26"/>
      <c r="C26"/>
      <c r="D26"/>
      <c r="I26" s="11"/>
      <c r="J26" s="11"/>
      <c r="K26" s="11"/>
      <c r="L26" s="11"/>
    </row>
    <row r="27" spans="1:19" customFormat="1" x14ac:dyDescent="0.2">
      <c r="A27" s="15" t="s">
        <v>427</v>
      </c>
      <c r="J27" s="11"/>
      <c r="K27" s="11"/>
      <c r="L27" s="11"/>
    </row>
    <row r="28" spans="1:19" customFormat="1" x14ac:dyDescent="0.2">
      <c r="C28" s="15" t="s">
        <v>428</v>
      </c>
      <c r="E28" s="12"/>
      <c r="F28" s="12"/>
      <c r="G28" s="12"/>
      <c r="H28" s="12"/>
      <c r="I28" s="12"/>
      <c r="J28" s="12"/>
      <c r="K28" s="12"/>
      <c r="L28" s="12"/>
      <c r="M28" s="12"/>
    </row>
    <row r="29" spans="1:19" x14ac:dyDescent="0.2">
      <c r="A29" s="34" t="s">
        <v>11</v>
      </c>
      <c r="B29" s="373"/>
      <c r="C29" s="373"/>
      <c r="D29" s="373"/>
      <c r="E29" s="373"/>
      <c r="F29" s="373"/>
      <c r="G29" s="373"/>
      <c r="H29" s="374"/>
      <c r="I29" s="373"/>
      <c r="J29" s="374"/>
      <c r="K29" s="374"/>
      <c r="L29" s="374"/>
      <c r="M29" s="374"/>
      <c r="N29" s="374"/>
      <c r="O29" s="347"/>
      <c r="P29" s="347"/>
      <c r="Q29" s="363" t="s">
        <v>12</v>
      </c>
      <c r="R29" s="374"/>
    </row>
    <row r="30" spans="1:19" ht="12.75" customHeight="1" x14ac:dyDescent="0.2">
      <c r="A30" s="347"/>
      <c r="B30" s="347"/>
      <c r="C30" s="347"/>
      <c r="D30" s="347"/>
      <c r="E30" s="347"/>
      <c r="F30" s="347"/>
      <c r="G30" s="347"/>
      <c r="H30" s="347"/>
      <c r="I30" s="347"/>
      <c r="J30" s="347"/>
      <c r="K30" s="347"/>
      <c r="L30" s="347"/>
      <c r="M30" s="347"/>
      <c r="N30" s="347"/>
      <c r="O30" s="347"/>
      <c r="P30" s="347"/>
      <c r="Q30" s="363" t="s">
        <v>956</v>
      </c>
      <c r="R30" s="374"/>
    </row>
    <row r="31" spans="1:19" x14ac:dyDescent="0.2">
      <c r="A31" s="347"/>
      <c r="B31" s="347"/>
      <c r="C31" s="347"/>
      <c r="D31" s="347"/>
      <c r="E31" s="347"/>
      <c r="F31" s="347"/>
      <c r="G31" s="347"/>
      <c r="H31" s="347"/>
      <c r="I31" s="347"/>
      <c r="J31" s="347"/>
      <c r="K31" s="347"/>
      <c r="L31" s="347"/>
      <c r="M31" s="347"/>
      <c r="N31" s="347"/>
      <c r="O31" s="347"/>
      <c r="P31" s="347"/>
      <c r="Q31" s="363" t="s">
        <v>775</v>
      </c>
      <c r="R31" s="347"/>
    </row>
    <row r="32" spans="1:19" x14ac:dyDescent="0.2">
      <c r="A32" s="373"/>
      <c r="B32" s="373"/>
      <c r="C32" s="373"/>
      <c r="D32" s="373"/>
      <c r="E32" s="373"/>
      <c r="F32" s="373"/>
      <c r="G32" s="374"/>
      <c r="H32" s="374"/>
      <c r="I32" s="374"/>
      <c r="J32" s="374"/>
      <c r="K32" s="374"/>
      <c r="L32" s="374"/>
      <c r="M32" s="374"/>
      <c r="N32" s="373" t="s">
        <v>83</v>
      </c>
      <c r="O32" s="373"/>
      <c r="P32" s="373"/>
      <c r="Q32" s="373"/>
      <c r="R32" s="374"/>
    </row>
    <row r="33" spans="1:12" x14ac:dyDescent="0.2">
      <c r="A33" s="876"/>
      <c r="B33" s="876"/>
      <c r="C33" s="876"/>
      <c r="D33" s="876"/>
      <c r="E33" s="876"/>
      <c r="F33" s="876"/>
      <c r="G33" s="876"/>
      <c r="H33" s="876"/>
      <c r="I33" s="876"/>
      <c r="J33" s="876"/>
      <c r="K33" s="876"/>
      <c r="L33" s="876"/>
    </row>
    <row r="34" spans="1:12" x14ac:dyDescent="0.2">
      <c r="I34" s="629"/>
      <c r="J34" s="629"/>
    </row>
    <row r="35" spans="1:12" x14ac:dyDescent="0.2">
      <c r="H35" s="640"/>
      <c r="I35" s="629"/>
      <c r="J35" s="629"/>
    </row>
  </sheetData>
  <mergeCells count="14">
    <mergeCell ref="N7:Q7"/>
    <mergeCell ref="A22:B22"/>
    <mergeCell ref="A5:O5"/>
    <mergeCell ref="A33:L33"/>
    <mergeCell ref="O1:Q1"/>
    <mergeCell ref="A2:L2"/>
    <mergeCell ref="A3:L3"/>
    <mergeCell ref="A8:A9"/>
    <mergeCell ref="B8:B9"/>
    <mergeCell ref="C8:G8"/>
    <mergeCell ref="H8:L8"/>
    <mergeCell ref="M8:Q8"/>
    <mergeCell ref="A7:B7"/>
    <mergeCell ref="A23:Q23"/>
  </mergeCells>
  <phoneticPr fontId="0" type="noConversion"/>
  <printOptions horizontalCentered="1" verticalCentered="1"/>
  <pageMargins left="0.70866141732283505" right="0.70866141732283505" top="0.196850393700787" bottom="0.196850393700787" header="0.31496062992126" footer="0.31496062992126"/>
  <pageSetup paperSize="9" scale="75" orientation="landscape" r:id="rId1"/>
  <headerFooter>
    <oddFooter>&amp;C- 49 -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view="pageBreakPreview" topLeftCell="A7" zoomScale="85" zoomScaleSheetLayoutView="85" workbookViewId="0">
      <selection activeCell="C11" sqref="C11:E21"/>
    </sheetView>
  </sheetViews>
  <sheetFormatPr defaultRowHeight="12.75" x14ac:dyDescent="0.2"/>
  <cols>
    <col min="1" max="1" width="7.140625" style="15" customWidth="1"/>
    <col min="2" max="2" width="20.85546875" style="15" bestFit="1" customWidth="1"/>
    <col min="3" max="3" width="9.5703125" style="15" customWidth="1"/>
    <col min="4" max="4" width="9.28515625" style="15" customWidth="1"/>
    <col min="5" max="6" width="9.140625" style="15"/>
    <col min="7" max="7" width="10.85546875" style="15" customWidth="1"/>
    <col min="8" max="8" width="10.28515625" style="15" customWidth="1"/>
    <col min="9" max="9" width="10.85546875" style="15" customWidth="1"/>
    <col min="10" max="10" width="10.28515625" style="15" customWidth="1"/>
    <col min="11" max="11" width="11.28515625" style="15" customWidth="1"/>
    <col min="12" max="12" width="11.7109375" style="15" customWidth="1"/>
    <col min="13" max="13" width="10" style="15" bestFit="1" customWidth="1"/>
    <col min="14" max="14" width="9.28515625" style="15" bestFit="1" customWidth="1"/>
    <col min="15" max="15" width="8.7109375" style="15" bestFit="1" customWidth="1"/>
    <col min="16" max="16" width="10.28515625" style="15" customWidth="1"/>
    <col min="17" max="17" width="11" style="15" customWidth="1"/>
    <col min="18" max="18" width="9.140625" style="15" hidden="1" customWidth="1"/>
    <col min="19" max="19" width="8.140625" style="15" bestFit="1" customWidth="1"/>
    <col min="20" max="20" width="6" style="15" bestFit="1" customWidth="1"/>
    <col min="21" max="21" width="11.28515625" style="15" bestFit="1" customWidth="1"/>
    <col min="22" max="22" width="8.140625" style="15" bestFit="1" customWidth="1"/>
    <col min="23" max="23" width="12.28515625" style="15" bestFit="1" customWidth="1"/>
    <col min="24" max="16384" width="9.140625" style="15"/>
  </cols>
  <sheetData>
    <row r="1" spans="1:27" customFormat="1" ht="12.75" customHeight="1" x14ac:dyDescent="0.2">
      <c r="D1" s="15"/>
      <c r="E1" s="15"/>
      <c r="F1" s="15"/>
      <c r="G1" s="15"/>
      <c r="H1" s="15"/>
      <c r="I1" s="15"/>
      <c r="J1" s="15"/>
      <c r="K1" s="15"/>
      <c r="L1" s="15"/>
      <c r="M1" s="15"/>
      <c r="N1" s="15"/>
      <c r="O1" s="785" t="s">
        <v>60</v>
      </c>
      <c r="P1" s="785"/>
      <c r="Q1" s="785"/>
    </row>
    <row r="2" spans="1:27" customFormat="1" ht="15.75" x14ac:dyDescent="0.25">
      <c r="A2" s="786" t="s">
        <v>0</v>
      </c>
      <c r="B2" s="786"/>
      <c r="C2" s="786"/>
      <c r="D2" s="786"/>
      <c r="E2" s="786"/>
      <c r="F2" s="786"/>
      <c r="G2" s="786"/>
      <c r="H2" s="786"/>
      <c r="I2" s="786"/>
      <c r="J2" s="786"/>
      <c r="K2" s="786"/>
      <c r="L2" s="786"/>
      <c r="M2" s="42"/>
      <c r="N2" s="42"/>
      <c r="O2" s="42"/>
      <c r="P2" s="42"/>
    </row>
    <row r="3" spans="1:27" customFormat="1" ht="20.25" x14ac:dyDescent="0.3">
      <c r="A3" s="787" t="s">
        <v>821</v>
      </c>
      <c r="B3" s="787"/>
      <c r="C3" s="787"/>
      <c r="D3" s="787"/>
      <c r="E3" s="787"/>
      <c r="F3" s="787"/>
      <c r="G3" s="787"/>
      <c r="H3" s="787"/>
      <c r="I3" s="787"/>
      <c r="J3" s="787"/>
      <c r="K3" s="787"/>
      <c r="L3" s="787"/>
      <c r="M3" s="41"/>
      <c r="N3" s="41"/>
      <c r="O3" s="41"/>
      <c r="P3" s="41"/>
    </row>
    <row r="4" spans="1:27" customFormat="1" ht="11.25" customHeight="1" x14ac:dyDescent="0.2"/>
    <row r="5" spans="1:27" customFormat="1" ht="15.75" x14ac:dyDescent="0.25">
      <c r="A5" s="875" t="s">
        <v>888</v>
      </c>
      <c r="B5" s="875"/>
      <c r="C5" s="875"/>
      <c r="D5" s="875"/>
      <c r="E5" s="875"/>
      <c r="F5" s="875"/>
      <c r="G5" s="875"/>
      <c r="H5" s="875"/>
      <c r="I5" s="875"/>
      <c r="J5" s="875"/>
      <c r="K5" s="875"/>
      <c r="L5" s="875"/>
      <c r="M5" s="15"/>
      <c r="N5" s="15"/>
      <c r="O5" s="15"/>
      <c r="P5" s="15"/>
    </row>
    <row r="7" spans="1:27" ht="12.6" customHeight="1" x14ac:dyDescent="0.2">
      <c r="A7" s="791" t="s">
        <v>756</v>
      </c>
      <c r="B7" s="791"/>
      <c r="N7" s="864" t="s">
        <v>853</v>
      </c>
      <c r="O7" s="864"/>
      <c r="P7" s="864"/>
      <c r="Q7" s="864"/>
      <c r="R7" s="864"/>
    </row>
    <row r="8" spans="1:27" s="14" customFormat="1" ht="29.45" customHeight="1" x14ac:dyDescent="0.2">
      <c r="A8" s="776" t="s">
        <v>2</v>
      </c>
      <c r="B8" s="776" t="s">
        <v>3</v>
      </c>
      <c r="C8" s="777" t="s">
        <v>697</v>
      </c>
      <c r="D8" s="777"/>
      <c r="E8" s="777"/>
      <c r="F8" s="882"/>
      <c r="G8" s="882"/>
      <c r="H8" s="877" t="s">
        <v>634</v>
      </c>
      <c r="I8" s="777"/>
      <c r="J8" s="777"/>
      <c r="K8" s="777"/>
      <c r="L8" s="777"/>
      <c r="M8" s="878" t="s">
        <v>110</v>
      </c>
      <c r="N8" s="879"/>
      <c r="O8" s="879"/>
      <c r="P8" s="879"/>
      <c r="Q8" s="880"/>
    </row>
    <row r="9" spans="1:27" s="14" customFormat="1" ht="38.25" x14ac:dyDescent="0.2">
      <c r="A9" s="776"/>
      <c r="B9" s="776"/>
      <c r="C9" s="5" t="s">
        <v>210</v>
      </c>
      <c r="D9" s="5" t="s">
        <v>211</v>
      </c>
      <c r="E9" s="5" t="s">
        <v>355</v>
      </c>
      <c r="F9" s="7" t="s">
        <v>217</v>
      </c>
      <c r="G9" s="7" t="s">
        <v>115</v>
      </c>
      <c r="H9" s="5" t="s">
        <v>210</v>
      </c>
      <c r="I9" s="5" t="s">
        <v>211</v>
      </c>
      <c r="J9" s="5" t="s">
        <v>355</v>
      </c>
      <c r="K9" s="5" t="s">
        <v>217</v>
      </c>
      <c r="L9" s="5" t="s">
        <v>116</v>
      </c>
      <c r="M9" s="5" t="s">
        <v>210</v>
      </c>
      <c r="N9" s="5" t="s">
        <v>211</v>
      </c>
      <c r="O9" s="5" t="s">
        <v>355</v>
      </c>
      <c r="P9" s="7" t="s">
        <v>217</v>
      </c>
      <c r="Q9" s="5" t="s">
        <v>117</v>
      </c>
      <c r="R9" s="28"/>
      <c r="S9" s="29"/>
    </row>
    <row r="10" spans="1:27" s="14" customFormat="1" x14ac:dyDescent="0.2">
      <c r="A10" s="62">
        <v>1</v>
      </c>
      <c r="B10" s="62">
        <v>2</v>
      </c>
      <c r="C10" s="5">
        <v>3</v>
      </c>
      <c r="D10" s="5">
        <v>4</v>
      </c>
      <c r="E10" s="5">
        <v>5</v>
      </c>
      <c r="F10" s="7">
        <v>6</v>
      </c>
      <c r="G10" s="5">
        <v>7</v>
      </c>
      <c r="H10" s="5">
        <v>8</v>
      </c>
      <c r="I10" s="5">
        <v>9</v>
      </c>
      <c r="J10" s="5">
        <v>10</v>
      </c>
      <c r="K10" s="5">
        <v>11</v>
      </c>
      <c r="L10" s="5">
        <v>12</v>
      </c>
      <c r="M10" s="5">
        <v>13</v>
      </c>
      <c r="N10" s="3">
        <v>14</v>
      </c>
      <c r="O10" s="1">
        <v>15</v>
      </c>
      <c r="P10" s="5">
        <v>16</v>
      </c>
      <c r="Q10" s="5">
        <v>17</v>
      </c>
    </row>
    <row r="11" spans="1:27" x14ac:dyDescent="0.2">
      <c r="A11" s="8">
        <v>1</v>
      </c>
      <c r="B11" s="9" t="s">
        <v>757</v>
      </c>
      <c r="C11" s="18">
        <v>18943</v>
      </c>
      <c r="D11" s="18">
        <v>15772</v>
      </c>
      <c r="E11" s="18">
        <v>464</v>
      </c>
      <c r="F11" s="26">
        <v>0</v>
      </c>
      <c r="G11" s="26">
        <f>F11+E11+D11+C11</f>
        <v>35179</v>
      </c>
      <c r="H11" s="18">
        <v>15406</v>
      </c>
      <c r="I11" s="18">
        <v>12072</v>
      </c>
      <c r="J11" s="18">
        <v>470</v>
      </c>
      <c r="K11" s="18">
        <v>0</v>
      </c>
      <c r="L11" s="26">
        <f>K11+J11+I11+H11</f>
        <v>27948</v>
      </c>
      <c r="M11" s="18">
        <v>2294302</v>
      </c>
      <c r="N11" s="18">
        <v>1797834</v>
      </c>
      <c r="O11" s="18">
        <v>70030</v>
      </c>
      <c r="P11" s="18">
        <v>0</v>
      </c>
      <c r="Q11" s="26">
        <f>P11+O11+N11+M11</f>
        <v>4162166</v>
      </c>
      <c r="T11" s="629"/>
      <c r="U11" s="629"/>
      <c r="W11" s="629"/>
      <c r="X11" s="629"/>
      <c r="Y11" s="525"/>
      <c r="Z11" s="629"/>
      <c r="AA11" s="629"/>
    </row>
    <row r="12" spans="1:27" x14ac:dyDescent="0.2">
      <c r="A12" s="8">
        <v>2</v>
      </c>
      <c r="B12" s="9" t="s">
        <v>758</v>
      </c>
      <c r="C12" s="18">
        <v>8932</v>
      </c>
      <c r="D12" s="18">
        <v>7245</v>
      </c>
      <c r="E12" s="18">
        <v>369</v>
      </c>
      <c r="F12" s="26">
        <v>0</v>
      </c>
      <c r="G12" s="26">
        <f t="shared" ref="G12:G21" si="0">F12+E12+D12+C12</f>
        <v>16546</v>
      </c>
      <c r="H12" s="18">
        <v>7285</v>
      </c>
      <c r="I12" s="18">
        <v>5902</v>
      </c>
      <c r="J12" s="18">
        <v>369</v>
      </c>
      <c r="K12" s="18">
        <v>0</v>
      </c>
      <c r="L12" s="26">
        <f t="shared" ref="L12:L21" si="1">K12+J12+I12+H12</f>
        <v>13556</v>
      </c>
      <c r="M12" s="18">
        <v>1129175</v>
      </c>
      <c r="N12" s="18">
        <v>914810</v>
      </c>
      <c r="O12" s="18">
        <v>57195</v>
      </c>
      <c r="P12" s="18">
        <v>0</v>
      </c>
      <c r="Q12" s="26">
        <f t="shared" ref="Q12:Q21" si="2">P12+O12+N12+M12</f>
        <v>2101180</v>
      </c>
      <c r="T12" s="629"/>
      <c r="X12" s="525"/>
      <c r="Y12" s="525"/>
      <c r="Z12" s="525"/>
    </row>
    <row r="13" spans="1:27" x14ac:dyDescent="0.2">
      <c r="A13" s="8">
        <v>3</v>
      </c>
      <c r="B13" s="9" t="s">
        <v>759</v>
      </c>
      <c r="C13" s="594">
        <v>10918</v>
      </c>
      <c r="D13" s="594">
        <v>8693</v>
      </c>
      <c r="E13" s="594">
        <v>22</v>
      </c>
      <c r="F13" s="26">
        <v>0</v>
      </c>
      <c r="G13" s="26">
        <f t="shared" si="0"/>
        <v>19633</v>
      </c>
      <c r="H13" s="595">
        <v>9426</v>
      </c>
      <c r="I13" s="595">
        <v>7061</v>
      </c>
      <c r="J13" s="595">
        <v>3</v>
      </c>
      <c r="K13" s="18">
        <v>0</v>
      </c>
      <c r="L13" s="26">
        <f t="shared" si="1"/>
        <v>16490</v>
      </c>
      <c r="M13" s="596">
        <v>1461030</v>
      </c>
      <c r="N13" s="596">
        <v>1094455</v>
      </c>
      <c r="O13" s="596">
        <v>465</v>
      </c>
      <c r="P13" s="18">
        <v>0</v>
      </c>
      <c r="Q13" s="26">
        <f t="shared" si="2"/>
        <v>2555950</v>
      </c>
      <c r="T13" s="629"/>
      <c r="X13" s="525"/>
      <c r="Y13" s="525"/>
      <c r="Z13" s="525"/>
    </row>
    <row r="14" spans="1:27" x14ac:dyDescent="0.2">
      <c r="A14" s="8">
        <v>4</v>
      </c>
      <c r="B14" s="9" t="s">
        <v>760</v>
      </c>
      <c r="C14" s="18">
        <v>5153</v>
      </c>
      <c r="D14" s="18">
        <v>3436</v>
      </c>
      <c r="E14" s="18">
        <v>417</v>
      </c>
      <c r="F14" s="26">
        <v>0</v>
      </c>
      <c r="G14" s="26">
        <f t="shared" si="0"/>
        <v>9006</v>
      </c>
      <c r="H14" s="18">
        <v>4774</v>
      </c>
      <c r="I14" s="18">
        <v>3183</v>
      </c>
      <c r="J14" s="18">
        <v>272</v>
      </c>
      <c r="K14" s="18">
        <v>0</v>
      </c>
      <c r="L14" s="26">
        <f t="shared" si="1"/>
        <v>8229</v>
      </c>
      <c r="M14" s="18">
        <v>663586</v>
      </c>
      <c r="N14" s="18">
        <v>442437</v>
      </c>
      <c r="O14" s="18">
        <v>37808</v>
      </c>
      <c r="P14" s="18">
        <v>0</v>
      </c>
      <c r="Q14" s="26">
        <f t="shared" si="2"/>
        <v>1143831</v>
      </c>
      <c r="T14" s="629"/>
      <c r="W14" s="629"/>
      <c r="X14" s="629"/>
      <c r="Y14" s="525"/>
      <c r="Z14" s="525"/>
    </row>
    <row r="15" spans="1:27" x14ac:dyDescent="0.2">
      <c r="A15" s="8">
        <v>5</v>
      </c>
      <c r="B15" s="9" t="s">
        <v>761</v>
      </c>
      <c r="C15" s="18">
        <v>9557</v>
      </c>
      <c r="D15" s="18">
        <v>6001</v>
      </c>
      <c r="E15" s="18">
        <v>549</v>
      </c>
      <c r="F15" s="26">
        <v>0</v>
      </c>
      <c r="G15" s="26">
        <f t="shared" si="0"/>
        <v>16107</v>
      </c>
      <c r="H15" s="18">
        <v>8079</v>
      </c>
      <c r="I15" s="18">
        <v>4696</v>
      </c>
      <c r="J15" s="18">
        <v>358</v>
      </c>
      <c r="K15" s="18">
        <v>0</v>
      </c>
      <c r="L15" s="26">
        <f t="shared" si="1"/>
        <v>13133</v>
      </c>
      <c r="M15" s="18">
        <v>1259700</v>
      </c>
      <c r="N15" s="18">
        <v>732264</v>
      </c>
      <c r="O15" s="18">
        <v>55848</v>
      </c>
      <c r="P15" s="18">
        <v>0</v>
      </c>
      <c r="Q15" s="26">
        <f t="shared" si="2"/>
        <v>2047812</v>
      </c>
      <c r="T15" s="629"/>
      <c r="X15" s="525"/>
      <c r="Y15" s="525"/>
      <c r="Z15" s="525"/>
    </row>
    <row r="16" spans="1:27" x14ac:dyDescent="0.2">
      <c r="A16" s="332">
        <v>6</v>
      </c>
      <c r="B16" s="204" t="s">
        <v>762</v>
      </c>
      <c r="C16" s="18">
        <v>4671</v>
      </c>
      <c r="D16" s="18">
        <v>3289</v>
      </c>
      <c r="E16" s="18">
        <v>0</v>
      </c>
      <c r="F16" s="26">
        <v>0</v>
      </c>
      <c r="G16" s="26">
        <f t="shared" si="0"/>
        <v>7960</v>
      </c>
      <c r="H16" s="18">
        <v>3965</v>
      </c>
      <c r="I16" s="18">
        <v>2791</v>
      </c>
      <c r="J16" s="18">
        <v>15</v>
      </c>
      <c r="K16" s="18">
        <v>0</v>
      </c>
      <c r="L16" s="26">
        <f t="shared" si="1"/>
        <v>6771</v>
      </c>
      <c r="M16" s="18">
        <v>614265</v>
      </c>
      <c r="N16" s="18">
        <v>432295</v>
      </c>
      <c r="O16" s="18">
        <v>2170</v>
      </c>
      <c r="P16" s="18">
        <v>0</v>
      </c>
      <c r="Q16" s="26">
        <f t="shared" si="2"/>
        <v>1048730</v>
      </c>
      <c r="T16" s="629"/>
      <c r="X16" s="525"/>
      <c r="Y16" s="525"/>
      <c r="Z16" s="525"/>
    </row>
    <row r="17" spans="1:26" x14ac:dyDescent="0.2">
      <c r="A17" s="8">
        <v>7</v>
      </c>
      <c r="B17" s="9" t="s">
        <v>763</v>
      </c>
      <c r="C17" s="18">
        <v>5293</v>
      </c>
      <c r="D17" s="18">
        <v>3496</v>
      </c>
      <c r="E17" s="18">
        <v>0</v>
      </c>
      <c r="F17" s="26">
        <v>0</v>
      </c>
      <c r="G17" s="26">
        <f t="shared" si="0"/>
        <v>8789</v>
      </c>
      <c r="H17" s="18">
        <v>4340</v>
      </c>
      <c r="I17" s="18">
        <v>2753</v>
      </c>
      <c r="J17" s="18">
        <v>0</v>
      </c>
      <c r="K17" s="18">
        <v>0</v>
      </c>
      <c r="L17" s="26">
        <f t="shared" si="1"/>
        <v>7093</v>
      </c>
      <c r="M17" s="18">
        <v>657888</v>
      </c>
      <c r="N17" s="18">
        <v>434434</v>
      </c>
      <c r="O17" s="18">
        <v>0</v>
      </c>
      <c r="P17" s="18">
        <v>0</v>
      </c>
      <c r="Q17" s="26">
        <f t="shared" si="2"/>
        <v>1092322</v>
      </c>
      <c r="T17" s="629"/>
      <c r="X17" s="525"/>
      <c r="Y17" s="525"/>
      <c r="Z17" s="525"/>
    </row>
    <row r="18" spans="1:26" x14ac:dyDescent="0.2">
      <c r="A18" s="8">
        <v>8</v>
      </c>
      <c r="B18" s="9" t="s">
        <v>764</v>
      </c>
      <c r="C18" s="18">
        <v>7216</v>
      </c>
      <c r="D18" s="18">
        <v>7307</v>
      </c>
      <c r="E18" s="18">
        <v>154</v>
      </c>
      <c r="F18" s="26">
        <v>0</v>
      </c>
      <c r="G18" s="26">
        <f t="shared" si="0"/>
        <v>14677</v>
      </c>
      <c r="H18" s="18">
        <v>6206</v>
      </c>
      <c r="I18" s="18">
        <v>5730</v>
      </c>
      <c r="J18" s="18">
        <v>101</v>
      </c>
      <c r="K18" s="18">
        <v>0</v>
      </c>
      <c r="L18" s="26">
        <f t="shared" si="1"/>
        <v>12037</v>
      </c>
      <c r="M18" s="18">
        <v>930900</v>
      </c>
      <c r="N18" s="18">
        <v>859500</v>
      </c>
      <c r="O18" s="18">
        <v>15150</v>
      </c>
      <c r="P18" s="18">
        <v>0</v>
      </c>
      <c r="Q18" s="26">
        <f t="shared" si="2"/>
        <v>1805550</v>
      </c>
      <c r="T18" s="629"/>
      <c r="X18" s="525"/>
      <c r="Y18" s="525"/>
      <c r="Z18" s="525"/>
    </row>
    <row r="19" spans="1:26" x14ac:dyDescent="0.2">
      <c r="A19" s="333">
        <v>9</v>
      </c>
      <c r="B19" s="9" t="s">
        <v>765</v>
      </c>
      <c r="C19" s="18">
        <v>14889</v>
      </c>
      <c r="D19" s="18">
        <v>13654</v>
      </c>
      <c r="E19" s="18">
        <v>328</v>
      </c>
      <c r="F19" s="26">
        <v>0</v>
      </c>
      <c r="G19" s="26">
        <f t="shared" si="0"/>
        <v>28871</v>
      </c>
      <c r="H19" s="18">
        <v>12720</v>
      </c>
      <c r="I19" s="18">
        <v>11997</v>
      </c>
      <c r="J19" s="18">
        <v>158</v>
      </c>
      <c r="K19" s="18">
        <v>0</v>
      </c>
      <c r="L19" s="26">
        <f t="shared" si="1"/>
        <v>24875</v>
      </c>
      <c r="M19" s="18">
        <v>1971600</v>
      </c>
      <c r="N19" s="18">
        <v>1859535</v>
      </c>
      <c r="O19" s="18">
        <v>24490</v>
      </c>
      <c r="P19" s="18">
        <v>0</v>
      </c>
      <c r="Q19" s="26">
        <f t="shared" si="2"/>
        <v>3855625</v>
      </c>
      <c r="T19" s="629"/>
      <c r="U19" s="629"/>
      <c r="X19" s="525"/>
      <c r="Y19" s="525"/>
      <c r="Z19" s="525"/>
    </row>
    <row r="20" spans="1:26" x14ac:dyDescent="0.2">
      <c r="A20" s="8">
        <v>10</v>
      </c>
      <c r="B20" s="9" t="s">
        <v>766</v>
      </c>
      <c r="C20" s="18">
        <v>4798</v>
      </c>
      <c r="D20" s="18">
        <v>4469</v>
      </c>
      <c r="E20" s="18">
        <v>42</v>
      </c>
      <c r="F20" s="26">
        <v>0</v>
      </c>
      <c r="G20" s="26">
        <f t="shared" si="0"/>
        <v>9309</v>
      </c>
      <c r="H20" s="18">
        <v>4320</v>
      </c>
      <c r="I20" s="18">
        <v>4024</v>
      </c>
      <c r="J20" s="18">
        <v>37</v>
      </c>
      <c r="K20" s="18">
        <v>0</v>
      </c>
      <c r="L20" s="26">
        <f t="shared" si="1"/>
        <v>8381</v>
      </c>
      <c r="M20" s="18">
        <v>676265</v>
      </c>
      <c r="N20" s="18">
        <v>629920</v>
      </c>
      <c r="O20" s="18">
        <v>5890</v>
      </c>
      <c r="P20" s="18">
        <v>0</v>
      </c>
      <c r="Q20" s="26">
        <f t="shared" si="2"/>
        <v>1312075</v>
      </c>
      <c r="T20" s="629"/>
      <c r="X20" s="525"/>
      <c r="Y20" s="525"/>
      <c r="Z20" s="525"/>
    </row>
    <row r="21" spans="1:26" x14ac:dyDescent="0.2">
      <c r="A21" s="8">
        <v>11</v>
      </c>
      <c r="B21" s="9" t="s">
        <v>767</v>
      </c>
      <c r="C21" s="18">
        <v>7375</v>
      </c>
      <c r="D21" s="18">
        <v>3692</v>
      </c>
      <c r="E21" s="18">
        <v>88</v>
      </c>
      <c r="F21" s="26">
        <v>0</v>
      </c>
      <c r="G21" s="26">
        <f t="shared" si="0"/>
        <v>11155</v>
      </c>
      <c r="H21" s="18">
        <v>6709</v>
      </c>
      <c r="I21" s="18">
        <v>3080</v>
      </c>
      <c r="J21" s="18">
        <v>57</v>
      </c>
      <c r="K21" s="18">
        <v>0</v>
      </c>
      <c r="L21" s="26">
        <f t="shared" si="1"/>
        <v>9846</v>
      </c>
      <c r="M21" s="18">
        <v>1045980</v>
      </c>
      <c r="N21" s="18">
        <v>523536</v>
      </c>
      <c r="O21" s="18">
        <v>12636</v>
      </c>
      <c r="P21" s="18">
        <v>0</v>
      </c>
      <c r="Q21" s="26">
        <f t="shared" si="2"/>
        <v>1582152</v>
      </c>
      <c r="T21" s="629"/>
      <c r="X21" s="525"/>
      <c r="Y21" s="525"/>
      <c r="Z21" s="525"/>
    </row>
    <row r="22" spans="1:26" x14ac:dyDescent="0.2">
      <c r="A22" s="746" t="s">
        <v>17</v>
      </c>
      <c r="B22" s="747"/>
      <c r="C22" s="18">
        <f>SUM(C11:C21)</f>
        <v>97745</v>
      </c>
      <c r="D22" s="18">
        <f t="shared" ref="D22:Q22" si="3">SUM(D11:D21)</f>
        <v>77054</v>
      </c>
      <c r="E22" s="18">
        <f t="shared" si="3"/>
        <v>2433</v>
      </c>
      <c r="F22" s="18">
        <f t="shared" si="3"/>
        <v>0</v>
      </c>
      <c r="G22" s="18">
        <f>SUM(G11:G21)</f>
        <v>177232</v>
      </c>
      <c r="H22" s="18">
        <f t="shared" si="3"/>
        <v>83230</v>
      </c>
      <c r="I22" s="18">
        <f t="shared" si="3"/>
        <v>63289</v>
      </c>
      <c r="J22" s="18">
        <f t="shared" si="3"/>
        <v>1840</v>
      </c>
      <c r="K22" s="18">
        <f t="shared" si="3"/>
        <v>0</v>
      </c>
      <c r="L22" s="18">
        <f>SUM(L11:L21)</f>
        <v>148359</v>
      </c>
      <c r="M22" s="18">
        <f t="shared" si="3"/>
        <v>12704691</v>
      </c>
      <c r="N22" s="18">
        <f t="shared" si="3"/>
        <v>9721020</v>
      </c>
      <c r="O22" s="18">
        <f t="shared" si="3"/>
        <v>281682</v>
      </c>
      <c r="P22" s="18">
        <f t="shared" si="3"/>
        <v>0</v>
      </c>
      <c r="Q22" s="18">
        <f t="shared" si="3"/>
        <v>22707393</v>
      </c>
    </row>
    <row r="23" spans="1:26" x14ac:dyDescent="0.2">
      <c r="A23" s="70"/>
      <c r="B23" s="20"/>
      <c r="C23" s="20"/>
      <c r="D23" s="20"/>
      <c r="E23" s="20"/>
      <c r="F23" s="20"/>
      <c r="G23" s="20"/>
      <c r="H23" s="20"/>
      <c r="I23" s="20"/>
      <c r="J23" s="20"/>
      <c r="K23" s="20"/>
      <c r="L23" s="20"/>
      <c r="M23" s="20"/>
      <c r="N23" s="20"/>
      <c r="O23" s="20"/>
      <c r="P23" s="20"/>
      <c r="Q23" s="20"/>
    </row>
    <row r="24" spans="1:26" x14ac:dyDescent="0.2">
      <c r="A24" s="10" t="s">
        <v>7</v>
      </c>
      <c r="B24"/>
      <c r="C24"/>
      <c r="D24"/>
    </row>
    <row r="25" spans="1:26" x14ac:dyDescent="0.2">
      <c r="A25" t="s">
        <v>8</v>
      </c>
      <c r="B25"/>
      <c r="C25"/>
      <c r="D25"/>
    </row>
    <row r="26" spans="1:26" x14ac:dyDescent="0.2">
      <c r="A26" t="s">
        <v>9</v>
      </c>
      <c r="B26"/>
      <c r="C26"/>
      <c r="D26"/>
      <c r="I26" s="11"/>
      <c r="J26" s="11"/>
      <c r="K26" s="11"/>
      <c r="L26" s="11"/>
    </row>
    <row r="27" spans="1:26" customFormat="1" x14ac:dyDescent="0.2">
      <c r="A27" s="15" t="s">
        <v>427</v>
      </c>
      <c r="J27" s="11"/>
      <c r="K27" s="11"/>
      <c r="L27" s="11"/>
    </row>
    <row r="28" spans="1:26" customFormat="1" x14ac:dyDescent="0.2">
      <c r="C28" s="15" t="s">
        <v>429</v>
      </c>
      <c r="E28" s="12"/>
      <c r="F28" s="12"/>
      <c r="G28" s="12"/>
      <c r="H28" s="12"/>
      <c r="I28" s="12"/>
      <c r="J28" s="12"/>
      <c r="K28" s="12"/>
      <c r="L28" s="12"/>
      <c r="M28" s="12"/>
    </row>
    <row r="30" spans="1:26" x14ac:dyDescent="0.2">
      <c r="A30" s="34" t="s">
        <v>11</v>
      </c>
      <c r="B30" s="34"/>
      <c r="C30" s="34"/>
      <c r="D30" s="34"/>
      <c r="E30" s="34"/>
      <c r="F30" s="34"/>
      <c r="G30" s="34"/>
      <c r="H30" s="387"/>
      <c r="I30" s="34"/>
      <c r="J30" s="387"/>
      <c r="K30" s="387"/>
      <c r="L30" s="387"/>
      <c r="M30" s="387"/>
      <c r="N30" s="387"/>
      <c r="O30" s="362"/>
      <c r="P30" s="362"/>
      <c r="Q30" s="363" t="s">
        <v>12</v>
      </c>
      <c r="R30" s="387"/>
      <c r="S30" s="387"/>
    </row>
    <row r="31" spans="1:26" ht="12.75" customHeight="1" x14ac:dyDescent="0.2">
      <c r="A31" s="362"/>
      <c r="B31" s="362"/>
      <c r="C31" s="362"/>
      <c r="D31" s="362"/>
      <c r="E31" s="362"/>
      <c r="F31" s="362"/>
      <c r="G31" s="362"/>
      <c r="H31" s="362"/>
      <c r="I31" s="362"/>
      <c r="J31" s="362"/>
      <c r="K31" s="362"/>
      <c r="L31" s="362"/>
      <c r="M31" s="362"/>
      <c r="N31" s="362"/>
      <c r="O31" s="362"/>
      <c r="P31" s="362"/>
      <c r="Q31" s="363" t="s">
        <v>956</v>
      </c>
      <c r="R31" s="387"/>
      <c r="S31" s="387"/>
    </row>
    <row r="32" spans="1:26" x14ac:dyDescent="0.2">
      <c r="A32" s="362"/>
      <c r="B32" s="362"/>
      <c r="C32" s="362"/>
      <c r="D32" s="362"/>
      <c r="E32" s="362"/>
      <c r="F32" s="362"/>
      <c r="G32" s="362"/>
      <c r="H32" s="362"/>
      <c r="I32" s="362"/>
      <c r="J32" s="362"/>
      <c r="K32" s="362"/>
      <c r="L32" s="362"/>
      <c r="M32" s="362"/>
      <c r="N32" s="362"/>
      <c r="O32" s="362"/>
      <c r="P32" s="362"/>
      <c r="Q32" s="363" t="s">
        <v>775</v>
      </c>
      <c r="R32" s="362"/>
      <c r="S32" s="362"/>
    </row>
    <row r="33" spans="1:17" x14ac:dyDescent="0.2">
      <c r="A33" s="14"/>
      <c r="B33" s="14"/>
      <c r="C33" s="14"/>
      <c r="D33" s="14"/>
      <c r="E33" s="14"/>
      <c r="F33" s="14"/>
      <c r="N33" s="791" t="s">
        <v>83</v>
      </c>
      <c r="O33" s="791"/>
      <c r="P33" s="791"/>
      <c r="Q33" s="791"/>
    </row>
    <row r="34" spans="1:17" x14ac:dyDescent="0.2">
      <c r="A34" s="876"/>
      <c r="B34" s="876"/>
      <c r="C34" s="876"/>
      <c r="D34" s="876"/>
      <c r="E34" s="876"/>
      <c r="F34" s="876"/>
      <c r="G34" s="876"/>
      <c r="H34" s="876"/>
      <c r="I34" s="876"/>
      <c r="J34" s="876"/>
      <c r="K34" s="876"/>
      <c r="L34" s="876"/>
    </row>
  </sheetData>
  <mergeCells count="14">
    <mergeCell ref="A22:B22"/>
    <mergeCell ref="A34:L34"/>
    <mergeCell ref="O1:Q1"/>
    <mergeCell ref="A2:L2"/>
    <mergeCell ref="A3:L3"/>
    <mergeCell ref="A5:L5"/>
    <mergeCell ref="M8:Q8"/>
    <mergeCell ref="A8:A9"/>
    <mergeCell ref="B8:B9"/>
    <mergeCell ref="A7:B7"/>
    <mergeCell ref="N7:R7"/>
    <mergeCell ref="C8:G8"/>
    <mergeCell ref="N33:Q33"/>
    <mergeCell ref="H8:L8"/>
  </mergeCells>
  <phoneticPr fontId="0" type="noConversion"/>
  <printOptions horizontalCentered="1" verticalCentered="1"/>
  <pageMargins left="0.70866141732283505" right="0.70866141732283505" top="0.196850393700787" bottom="0.196850393700787" header="0.31496062992126" footer="0.31496062992126"/>
  <pageSetup paperSize="9" scale="74" orientation="landscape" r:id="rId1"/>
  <headerFooter>
    <oddFooter>&amp;C- 50 -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topLeftCell="A10" zoomScaleSheetLayoutView="100" workbookViewId="0">
      <selection activeCell="G27" sqref="G27"/>
    </sheetView>
  </sheetViews>
  <sheetFormatPr defaultRowHeight="12.75" x14ac:dyDescent="0.2"/>
  <cols>
    <col min="1" max="1" width="6" customWidth="1"/>
    <col min="2" max="2" width="20.5703125" bestFit="1" customWidth="1"/>
    <col min="3" max="3" width="17.28515625" customWidth="1"/>
    <col min="4" max="4" width="19" customWidth="1"/>
    <col min="5" max="5" width="19.7109375" customWidth="1"/>
    <col min="6" max="6" width="18.85546875" customWidth="1"/>
    <col min="7" max="7" width="15.28515625" customWidth="1"/>
  </cols>
  <sheetData>
    <row r="1" spans="1:7" ht="18" x14ac:dyDescent="0.35">
      <c r="A1" s="861" t="s">
        <v>0</v>
      </c>
      <c r="B1" s="861"/>
      <c r="C1" s="861"/>
      <c r="D1" s="861"/>
      <c r="E1" s="861"/>
      <c r="G1" s="198" t="s">
        <v>635</v>
      </c>
    </row>
    <row r="2" spans="1:7" ht="21" x14ac:dyDescent="0.35">
      <c r="A2" s="862" t="s">
        <v>821</v>
      </c>
      <c r="B2" s="862"/>
      <c r="C2" s="862"/>
      <c r="D2" s="862"/>
      <c r="E2" s="862"/>
      <c r="F2" s="862"/>
    </row>
    <row r="3" spans="1:7" ht="15" x14ac:dyDescent="0.3">
      <c r="A3" s="200"/>
      <c r="B3" s="200"/>
    </row>
    <row r="4" spans="1:7" ht="18" customHeight="1" x14ac:dyDescent="0.35">
      <c r="A4" s="863" t="s">
        <v>636</v>
      </c>
      <c r="B4" s="863"/>
      <c r="C4" s="863"/>
      <c r="D4" s="863"/>
      <c r="E4" s="863"/>
      <c r="F4" s="863"/>
    </row>
    <row r="5" spans="1:7" ht="15" x14ac:dyDescent="0.3">
      <c r="A5" s="201" t="s">
        <v>756</v>
      </c>
      <c r="B5" s="201"/>
    </row>
    <row r="6" spans="1:7" ht="15" x14ac:dyDescent="0.3">
      <c r="A6" s="201"/>
      <c r="B6" s="201"/>
      <c r="F6" s="864" t="s">
        <v>853</v>
      </c>
      <c r="G6" s="864"/>
    </row>
    <row r="7" spans="1:7" ht="42" customHeight="1" x14ac:dyDescent="0.2">
      <c r="A7" s="202" t="s">
        <v>2</v>
      </c>
      <c r="B7" s="202" t="s">
        <v>3</v>
      </c>
      <c r="C7" s="298" t="s">
        <v>637</v>
      </c>
      <c r="D7" s="298" t="s">
        <v>638</v>
      </c>
      <c r="E7" s="298" t="s">
        <v>639</v>
      </c>
      <c r="F7" s="298" t="s">
        <v>640</v>
      </c>
      <c r="G7" s="282" t="s">
        <v>641</v>
      </c>
    </row>
    <row r="8" spans="1:7" s="198" customFormat="1" ht="15" x14ac:dyDescent="0.25">
      <c r="A8" s="203" t="s">
        <v>259</v>
      </c>
      <c r="B8" s="203" t="s">
        <v>260</v>
      </c>
      <c r="C8" s="203" t="s">
        <v>261</v>
      </c>
      <c r="D8" s="203" t="s">
        <v>262</v>
      </c>
      <c r="E8" s="203" t="s">
        <v>263</v>
      </c>
      <c r="F8" s="203" t="s">
        <v>264</v>
      </c>
      <c r="G8" s="203" t="s">
        <v>265</v>
      </c>
    </row>
    <row r="9" spans="1:7" s="198" customFormat="1" ht="15" x14ac:dyDescent="0.25">
      <c r="A9" s="8">
        <v>1</v>
      </c>
      <c r="B9" s="9" t="s">
        <v>757</v>
      </c>
      <c r="C9" s="285">
        <v>0</v>
      </c>
      <c r="D9" s="285">
        <v>0</v>
      </c>
      <c r="E9" s="285">
        <v>0</v>
      </c>
      <c r="F9" s="285">
        <v>0</v>
      </c>
      <c r="G9" s="285">
        <v>0</v>
      </c>
    </row>
    <row r="10" spans="1:7" s="198" customFormat="1" ht="15" x14ac:dyDescent="0.25">
      <c r="A10" s="8">
        <v>2</v>
      </c>
      <c r="B10" s="9" t="s">
        <v>758</v>
      </c>
      <c r="C10" s="285">
        <v>0</v>
      </c>
      <c r="D10" s="285">
        <v>0</v>
      </c>
      <c r="E10" s="285">
        <v>0</v>
      </c>
      <c r="F10" s="285">
        <v>0</v>
      </c>
      <c r="G10" s="285">
        <v>0</v>
      </c>
    </row>
    <row r="11" spans="1:7" s="198" customFormat="1" ht="15" x14ac:dyDescent="0.25">
      <c r="A11" s="8">
        <v>3</v>
      </c>
      <c r="B11" s="9" t="s">
        <v>759</v>
      </c>
      <c r="C11" s="285">
        <v>0</v>
      </c>
      <c r="D11" s="285">
        <v>0</v>
      </c>
      <c r="E11" s="285">
        <v>0</v>
      </c>
      <c r="F11" s="285">
        <v>0</v>
      </c>
      <c r="G11" s="285">
        <v>0</v>
      </c>
    </row>
    <row r="12" spans="1:7" s="198" customFormat="1" ht="15" x14ac:dyDescent="0.25">
      <c r="A12" s="8">
        <v>4</v>
      </c>
      <c r="B12" s="9" t="s">
        <v>760</v>
      </c>
      <c r="C12" s="285">
        <v>0</v>
      </c>
      <c r="D12" s="285">
        <v>0</v>
      </c>
      <c r="E12" s="285">
        <v>0</v>
      </c>
      <c r="F12" s="285">
        <v>0</v>
      </c>
      <c r="G12" s="285">
        <v>0</v>
      </c>
    </row>
    <row r="13" spans="1:7" s="198" customFormat="1" ht="15" x14ac:dyDescent="0.25">
      <c r="A13" s="8">
        <v>5</v>
      </c>
      <c r="B13" s="9" t="s">
        <v>761</v>
      </c>
      <c r="C13" s="285">
        <v>0</v>
      </c>
      <c r="D13" s="285">
        <v>0</v>
      </c>
      <c r="E13" s="285">
        <v>0</v>
      </c>
      <c r="F13" s="285">
        <v>0</v>
      </c>
      <c r="G13" s="285">
        <v>0</v>
      </c>
    </row>
    <row r="14" spans="1:7" s="198" customFormat="1" ht="15" x14ac:dyDescent="0.25">
      <c r="A14" s="332">
        <v>6</v>
      </c>
      <c r="B14" s="204" t="s">
        <v>762</v>
      </c>
      <c r="C14" s="285">
        <v>0</v>
      </c>
      <c r="D14" s="285">
        <v>0</v>
      </c>
      <c r="E14" s="285">
        <v>0</v>
      </c>
      <c r="F14" s="285">
        <v>0</v>
      </c>
      <c r="G14" s="285">
        <v>0</v>
      </c>
    </row>
    <row r="15" spans="1:7" s="198" customFormat="1" ht="15" x14ac:dyDescent="0.25">
      <c r="A15" s="8">
        <v>7</v>
      </c>
      <c r="B15" s="9" t="s">
        <v>763</v>
      </c>
      <c r="C15" s="285">
        <v>0</v>
      </c>
      <c r="D15" s="285">
        <v>0</v>
      </c>
      <c r="E15" s="285">
        <v>0</v>
      </c>
      <c r="F15" s="285">
        <v>0</v>
      </c>
      <c r="G15" s="285">
        <v>0</v>
      </c>
    </row>
    <row r="16" spans="1:7" s="198" customFormat="1" ht="15" x14ac:dyDescent="0.25">
      <c r="A16" s="8">
        <v>8</v>
      </c>
      <c r="B16" s="9" t="s">
        <v>764</v>
      </c>
      <c r="C16" s="285">
        <v>0</v>
      </c>
      <c r="D16" s="285">
        <v>0</v>
      </c>
      <c r="E16" s="285">
        <v>0</v>
      </c>
      <c r="F16" s="285">
        <v>0</v>
      </c>
      <c r="G16" s="285">
        <v>0</v>
      </c>
    </row>
    <row r="17" spans="1:13" s="198" customFormat="1" ht="15" x14ac:dyDescent="0.25">
      <c r="A17" s="333">
        <v>9</v>
      </c>
      <c r="B17" s="9" t="s">
        <v>765</v>
      </c>
      <c r="C17" s="285">
        <v>0</v>
      </c>
      <c r="D17" s="285">
        <v>0</v>
      </c>
      <c r="E17" s="285">
        <v>0</v>
      </c>
      <c r="F17" s="285">
        <v>0</v>
      </c>
      <c r="G17" s="285">
        <v>0</v>
      </c>
    </row>
    <row r="18" spans="1:13" s="198" customFormat="1" ht="15" x14ac:dyDescent="0.25">
      <c r="A18" s="8">
        <v>10</v>
      </c>
      <c r="B18" s="9" t="s">
        <v>766</v>
      </c>
      <c r="C18" s="285">
        <v>0</v>
      </c>
      <c r="D18" s="285">
        <v>0</v>
      </c>
      <c r="E18" s="285">
        <v>0</v>
      </c>
      <c r="F18" s="285">
        <v>0</v>
      </c>
      <c r="G18" s="285">
        <v>0</v>
      </c>
    </row>
    <row r="19" spans="1:13" s="198" customFormat="1" ht="15" x14ac:dyDescent="0.25">
      <c r="A19" s="8">
        <v>11</v>
      </c>
      <c r="B19" s="9" t="s">
        <v>767</v>
      </c>
      <c r="C19" s="285">
        <v>0</v>
      </c>
      <c r="D19" s="285">
        <v>0</v>
      </c>
      <c r="E19" s="285">
        <v>0</v>
      </c>
      <c r="F19" s="285">
        <v>0</v>
      </c>
      <c r="G19" s="285">
        <v>0</v>
      </c>
    </row>
    <row r="20" spans="1:13" ht="15" x14ac:dyDescent="0.2">
      <c r="A20" s="746" t="s">
        <v>17</v>
      </c>
      <c r="B20" s="747"/>
      <c r="C20" s="285">
        <v>0</v>
      </c>
      <c r="D20" s="285">
        <v>0</v>
      </c>
      <c r="E20" s="285">
        <v>0</v>
      </c>
      <c r="F20" s="285">
        <v>0</v>
      </c>
      <c r="G20" s="285">
        <v>0</v>
      </c>
    </row>
    <row r="26" spans="1:13" ht="15" customHeight="1" x14ac:dyDescent="0.2">
      <c r="A26" s="299"/>
      <c r="B26" s="299"/>
      <c r="C26" s="299"/>
      <c r="D26" s="299"/>
      <c r="E26" s="388"/>
      <c r="F26" s="388"/>
      <c r="G26" s="363" t="s">
        <v>12</v>
      </c>
      <c r="H26" s="300"/>
      <c r="I26" s="300"/>
    </row>
    <row r="27" spans="1:13" ht="15" customHeight="1" x14ac:dyDescent="0.2">
      <c r="A27" s="299"/>
      <c r="B27" s="299"/>
      <c r="C27" s="299"/>
      <c r="D27" s="299"/>
      <c r="E27" s="388"/>
      <c r="F27" s="388"/>
      <c r="G27" s="363" t="s">
        <v>988</v>
      </c>
      <c r="H27" s="300"/>
      <c r="I27" s="300"/>
    </row>
    <row r="28" spans="1:13" ht="15" customHeight="1" x14ac:dyDescent="0.2">
      <c r="A28" s="299"/>
      <c r="B28" s="299"/>
      <c r="C28" s="299"/>
      <c r="D28" s="299"/>
      <c r="E28" s="388"/>
      <c r="F28" s="388"/>
      <c r="G28" s="363" t="s">
        <v>775</v>
      </c>
      <c r="H28" s="300"/>
      <c r="I28" s="300"/>
    </row>
    <row r="29" spans="1:13" x14ac:dyDescent="0.2">
      <c r="A29" s="299" t="s">
        <v>11</v>
      </c>
      <c r="C29" s="299"/>
      <c r="D29" s="299"/>
      <c r="E29" s="299"/>
      <c r="F29" s="301" t="s">
        <v>83</v>
      </c>
      <c r="G29" s="302"/>
      <c r="H29" s="299"/>
      <c r="I29" s="299"/>
    </row>
    <row r="30" spans="1:13" x14ac:dyDescent="0.2">
      <c r="A30" s="299"/>
      <c r="B30" s="299"/>
      <c r="C30" s="299"/>
      <c r="D30" s="299"/>
      <c r="E30" s="299"/>
      <c r="F30" s="299"/>
      <c r="G30" s="299"/>
      <c r="H30" s="299"/>
      <c r="I30" s="299"/>
      <c r="J30" s="299"/>
      <c r="K30" s="299"/>
      <c r="L30" s="299"/>
      <c r="M30" s="299"/>
    </row>
  </sheetData>
  <mergeCells count="5">
    <mergeCell ref="A1:E1"/>
    <mergeCell ref="A2:F2"/>
    <mergeCell ref="A4:F4"/>
    <mergeCell ref="F6:G6"/>
    <mergeCell ref="A20:B20"/>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&amp;C- 51 -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39"/>
  <sheetViews>
    <sheetView view="pageBreakPreview" topLeftCell="A3" zoomScaleSheetLayoutView="100" workbookViewId="0">
      <selection activeCell="I25" sqref="I25"/>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5.140625" style="15" customWidth="1"/>
    <col min="7" max="7" width="13.28515625" style="15" customWidth="1"/>
    <col min="8" max="8" width="14.7109375" style="15" customWidth="1"/>
    <col min="9" max="9" width="16.7109375" style="15" customWidth="1"/>
    <col min="10" max="10" width="19.28515625" style="15" customWidth="1"/>
    <col min="11" max="11" width="4" style="15" bestFit="1" customWidth="1"/>
    <col min="12" max="16384" width="9.140625" style="15"/>
  </cols>
  <sheetData>
    <row r="1" spans="1:18" customFormat="1" x14ac:dyDescent="0.2">
      <c r="E1" s="789"/>
      <c r="F1" s="789"/>
      <c r="G1" s="789"/>
      <c r="H1" s="789"/>
      <c r="I1" s="789"/>
      <c r="J1" s="137" t="s">
        <v>61</v>
      </c>
    </row>
    <row r="2" spans="1:18" customFormat="1" ht="15" x14ac:dyDescent="0.2">
      <c r="A2" s="874" t="s">
        <v>0</v>
      </c>
      <c r="B2" s="874"/>
      <c r="C2" s="874"/>
      <c r="D2" s="874"/>
      <c r="E2" s="874"/>
      <c r="F2" s="874"/>
      <c r="G2" s="874"/>
      <c r="H2" s="874"/>
      <c r="I2" s="874"/>
      <c r="J2" s="874"/>
    </row>
    <row r="3" spans="1:18" customFormat="1" ht="20.25" x14ac:dyDescent="0.3">
      <c r="A3" s="787" t="s">
        <v>821</v>
      </c>
      <c r="B3" s="787"/>
      <c r="C3" s="787"/>
      <c r="D3" s="787"/>
      <c r="E3" s="787"/>
      <c r="F3" s="787"/>
      <c r="G3" s="787"/>
      <c r="H3" s="787"/>
      <c r="I3" s="787"/>
      <c r="J3" s="787"/>
    </row>
    <row r="4" spans="1:18" customFormat="1" ht="14.25" customHeight="1" x14ac:dyDescent="0.2"/>
    <row r="5" spans="1:18" ht="31.5" customHeight="1" x14ac:dyDescent="0.25">
      <c r="A5" s="875" t="s">
        <v>828</v>
      </c>
      <c r="B5" s="875"/>
      <c r="C5" s="875"/>
      <c r="D5" s="875"/>
      <c r="E5" s="875"/>
      <c r="F5" s="875"/>
      <c r="G5" s="875"/>
      <c r="H5" s="875"/>
      <c r="I5" s="875"/>
      <c r="J5" s="875"/>
    </row>
    <row r="6" spans="1:18" ht="13.5" customHeight="1" x14ac:dyDescent="0.2">
      <c r="A6" s="1"/>
      <c r="B6" s="1"/>
      <c r="C6" s="1"/>
      <c r="D6" s="1"/>
      <c r="E6" s="1"/>
      <c r="F6" s="1"/>
      <c r="G6" s="1"/>
      <c r="H6" s="1"/>
      <c r="I6" s="1"/>
      <c r="J6" s="1"/>
    </row>
    <row r="7" spans="1:18" ht="0.75" customHeight="1" x14ac:dyDescent="0.2"/>
    <row r="8" spans="1:18" x14ac:dyDescent="0.2">
      <c r="A8" s="791" t="s">
        <v>756</v>
      </c>
      <c r="B8" s="791"/>
      <c r="C8" s="30"/>
      <c r="H8" s="864" t="s">
        <v>853</v>
      </c>
      <c r="I8" s="864"/>
      <c r="J8" s="864"/>
      <c r="K8" s="99"/>
      <c r="L8" s="99"/>
    </row>
    <row r="9" spans="1:18" x14ac:dyDescent="0.2">
      <c r="A9" s="776" t="s">
        <v>2</v>
      </c>
      <c r="B9" s="776" t="s">
        <v>3</v>
      </c>
      <c r="C9" s="746" t="s">
        <v>690</v>
      </c>
      <c r="D9" s="798"/>
      <c r="E9" s="798"/>
      <c r="F9" s="747"/>
      <c r="G9" s="746" t="s">
        <v>103</v>
      </c>
      <c r="H9" s="798"/>
      <c r="I9" s="798"/>
      <c r="J9" s="747"/>
      <c r="Q9" s="18"/>
      <c r="R9" s="20"/>
    </row>
    <row r="10" spans="1:18" ht="64.5" customHeight="1" x14ac:dyDescent="0.2">
      <c r="A10" s="776"/>
      <c r="B10" s="776"/>
      <c r="C10" s="5" t="s">
        <v>182</v>
      </c>
      <c r="D10" s="5" t="s">
        <v>15</v>
      </c>
      <c r="E10" s="683" t="s">
        <v>989</v>
      </c>
      <c r="F10" s="7" t="s">
        <v>199</v>
      </c>
      <c r="G10" s="5" t="s">
        <v>182</v>
      </c>
      <c r="H10" s="24" t="s">
        <v>16</v>
      </c>
      <c r="I10" s="103" t="s">
        <v>739</v>
      </c>
      <c r="J10" s="5" t="s">
        <v>740</v>
      </c>
    </row>
    <row r="11" spans="1:18" x14ac:dyDescent="0.2">
      <c r="A11" s="62">
        <v>1</v>
      </c>
      <c r="B11" s="62">
        <v>2</v>
      </c>
      <c r="C11" s="5">
        <v>3</v>
      </c>
      <c r="D11" s="5">
        <v>4</v>
      </c>
      <c r="E11" s="5">
        <v>5</v>
      </c>
      <c r="F11" s="7">
        <v>6</v>
      </c>
      <c r="G11" s="5">
        <v>7</v>
      </c>
      <c r="H11" s="100">
        <v>8</v>
      </c>
      <c r="I11" s="5">
        <v>9</v>
      </c>
      <c r="J11" s="5">
        <v>10</v>
      </c>
    </row>
    <row r="12" spans="1:18" x14ac:dyDescent="0.2">
      <c r="A12" s="8">
        <v>1</v>
      </c>
      <c r="B12" s="9" t="s">
        <v>757</v>
      </c>
      <c r="C12" s="581">
        <v>1319</v>
      </c>
      <c r="D12" s="581">
        <v>75522</v>
      </c>
      <c r="E12" s="581">
        <v>155</v>
      </c>
      <c r="F12" s="638">
        <f>D12*E12</f>
        <v>11705910</v>
      </c>
      <c r="G12" s="581">
        <f>'AT3A_cvrg(Insti)_PY'!L12</f>
        <v>1319</v>
      </c>
      <c r="H12" s="628">
        <f>'enrolment vs availed_PY'!Q11</f>
        <v>10492693</v>
      </c>
      <c r="I12" s="628">
        <v>139</v>
      </c>
      <c r="J12" s="473">
        <f t="shared" ref="J12:J22" si="0">H12/I12</f>
        <v>75487</v>
      </c>
      <c r="K12" s="526"/>
    </row>
    <row r="13" spans="1:18" x14ac:dyDescent="0.2">
      <c r="A13" s="8">
        <v>2</v>
      </c>
      <c r="B13" s="9" t="s">
        <v>758</v>
      </c>
      <c r="C13" s="581">
        <v>659</v>
      </c>
      <c r="D13" s="581">
        <v>37899</v>
      </c>
      <c r="E13" s="581">
        <v>155</v>
      </c>
      <c r="F13" s="638">
        <f t="shared" ref="F13:F22" si="1">D13*E13</f>
        <v>5874345</v>
      </c>
      <c r="G13" s="581">
        <f>'AT3A_cvrg(Insti)_PY'!L13</f>
        <v>656</v>
      </c>
      <c r="H13" s="628">
        <f>'enrolment vs availed_PY'!Q12</f>
        <v>5267961</v>
      </c>
      <c r="I13" s="628">
        <v>139</v>
      </c>
      <c r="J13" s="473">
        <f t="shared" si="0"/>
        <v>37899</v>
      </c>
      <c r="K13" s="526"/>
      <c r="L13" s="629"/>
      <c r="M13" s="629"/>
    </row>
    <row r="14" spans="1:18" x14ac:dyDescent="0.2">
      <c r="A14" s="8">
        <v>3</v>
      </c>
      <c r="B14" s="9" t="s">
        <v>759</v>
      </c>
      <c r="C14" s="630">
        <v>1001</v>
      </c>
      <c r="D14" s="630">
        <v>48407</v>
      </c>
      <c r="E14" s="581">
        <v>155</v>
      </c>
      <c r="F14" s="638">
        <f t="shared" si="1"/>
        <v>7503085</v>
      </c>
      <c r="G14" s="581">
        <f>'AT3A_cvrg(Insti)_PY'!L14</f>
        <v>1001</v>
      </c>
      <c r="H14" s="628">
        <f>'enrolment vs availed_PY'!Q13</f>
        <v>6922201</v>
      </c>
      <c r="I14" s="633">
        <v>143</v>
      </c>
      <c r="J14" s="473">
        <f t="shared" si="0"/>
        <v>48407</v>
      </c>
      <c r="K14" s="526"/>
      <c r="L14" s="629"/>
      <c r="M14" s="629"/>
    </row>
    <row r="15" spans="1:18" x14ac:dyDescent="0.2">
      <c r="A15" s="8">
        <v>4</v>
      </c>
      <c r="B15" s="9" t="s">
        <v>760</v>
      </c>
      <c r="C15" s="581">
        <v>533</v>
      </c>
      <c r="D15" s="581">
        <v>18631</v>
      </c>
      <c r="E15" s="581">
        <v>155</v>
      </c>
      <c r="F15" s="638">
        <f t="shared" si="1"/>
        <v>2887805</v>
      </c>
      <c r="G15" s="581">
        <f>'AT3A_cvrg(Insti)_PY'!L15</f>
        <v>533</v>
      </c>
      <c r="H15" s="628">
        <f>'enrolment vs availed_PY'!Q14</f>
        <v>2589709</v>
      </c>
      <c r="I15" s="628">
        <v>139</v>
      </c>
      <c r="J15" s="473">
        <f t="shared" si="0"/>
        <v>18631</v>
      </c>
      <c r="K15" s="526"/>
      <c r="L15" s="629"/>
      <c r="M15" s="629"/>
    </row>
    <row r="16" spans="1:18" x14ac:dyDescent="0.2">
      <c r="A16" s="8">
        <v>5</v>
      </c>
      <c r="B16" s="9" t="s">
        <v>761</v>
      </c>
      <c r="C16" s="581">
        <v>816</v>
      </c>
      <c r="D16" s="581">
        <v>36849</v>
      </c>
      <c r="E16" s="581">
        <v>155</v>
      </c>
      <c r="F16" s="638">
        <f t="shared" si="1"/>
        <v>5711595</v>
      </c>
      <c r="G16" s="581">
        <f>'AT3A_cvrg(Insti)_PY'!L16</f>
        <v>714</v>
      </c>
      <c r="H16" s="628">
        <f>'enrolment vs availed_PY'!Q15</f>
        <v>5229434</v>
      </c>
      <c r="I16" s="628">
        <v>142</v>
      </c>
      <c r="J16" s="473">
        <f t="shared" si="0"/>
        <v>36827</v>
      </c>
      <c r="K16" s="526"/>
      <c r="L16" s="629"/>
      <c r="M16" s="629"/>
    </row>
    <row r="17" spans="1:13" x14ac:dyDescent="0.2">
      <c r="A17" s="332">
        <v>6</v>
      </c>
      <c r="B17" s="204" t="s">
        <v>762</v>
      </c>
      <c r="C17" s="581">
        <v>444</v>
      </c>
      <c r="D17" s="581">
        <v>19380</v>
      </c>
      <c r="E17" s="581">
        <v>155</v>
      </c>
      <c r="F17" s="638">
        <f t="shared" si="1"/>
        <v>3003900</v>
      </c>
      <c r="G17" s="581">
        <f>'AT3A_cvrg(Insti)_PY'!L17</f>
        <v>444</v>
      </c>
      <c r="H17" s="628">
        <f>'enrolment vs availed_PY'!Q16</f>
        <v>2752102</v>
      </c>
      <c r="I17" s="628">
        <v>142</v>
      </c>
      <c r="J17" s="473">
        <f t="shared" si="0"/>
        <v>19381</v>
      </c>
      <c r="K17" s="526"/>
      <c r="L17" s="629"/>
      <c r="M17" s="629"/>
    </row>
    <row r="18" spans="1:13" x14ac:dyDescent="0.2">
      <c r="A18" s="8">
        <v>7</v>
      </c>
      <c r="B18" s="9" t="s">
        <v>763</v>
      </c>
      <c r="C18" s="581">
        <v>452</v>
      </c>
      <c r="D18" s="581">
        <v>21920</v>
      </c>
      <c r="E18" s="581">
        <v>155</v>
      </c>
      <c r="F18" s="638">
        <f t="shared" si="1"/>
        <v>3397600</v>
      </c>
      <c r="G18" s="581">
        <f>'AT3A_cvrg(Insti)_PY'!L18</f>
        <v>449</v>
      </c>
      <c r="H18" s="628">
        <f>'enrolment vs availed_PY'!Q17</f>
        <v>3071262</v>
      </c>
      <c r="I18" s="628">
        <v>141</v>
      </c>
      <c r="J18" s="473">
        <f t="shared" si="0"/>
        <v>21782</v>
      </c>
      <c r="K18" s="526"/>
      <c r="L18" s="629"/>
      <c r="M18" s="629"/>
    </row>
    <row r="19" spans="1:13" x14ac:dyDescent="0.2">
      <c r="A19" s="8">
        <v>8</v>
      </c>
      <c r="B19" s="9" t="s">
        <v>764</v>
      </c>
      <c r="C19" s="581">
        <v>602</v>
      </c>
      <c r="D19" s="581">
        <v>27382</v>
      </c>
      <c r="E19" s="581">
        <v>155</v>
      </c>
      <c r="F19" s="638">
        <f t="shared" si="1"/>
        <v>4244210</v>
      </c>
      <c r="G19" s="581">
        <f>'AT3A_cvrg(Insti)_PY'!L19</f>
        <v>602</v>
      </c>
      <c r="H19" s="628">
        <f>'enrolment vs availed_PY'!Q18</f>
        <v>3860862</v>
      </c>
      <c r="I19" s="628">
        <v>141</v>
      </c>
      <c r="J19" s="473">
        <f t="shared" si="0"/>
        <v>27382</v>
      </c>
      <c r="K19" s="526"/>
      <c r="L19" s="629"/>
      <c r="M19" s="629"/>
    </row>
    <row r="20" spans="1:13" x14ac:dyDescent="0.2">
      <c r="A20" s="333">
        <v>9</v>
      </c>
      <c r="B20" s="9" t="s">
        <v>765</v>
      </c>
      <c r="C20" s="581">
        <v>1360</v>
      </c>
      <c r="D20" s="581">
        <v>55809</v>
      </c>
      <c r="E20" s="581">
        <v>155</v>
      </c>
      <c r="F20" s="638">
        <f t="shared" si="1"/>
        <v>8650395</v>
      </c>
      <c r="G20" s="581">
        <f>'AT3A_cvrg(Insti)_PY'!L20</f>
        <v>1353</v>
      </c>
      <c r="H20" s="628">
        <f>'enrolment vs availed_PY'!Q19</f>
        <v>7923058</v>
      </c>
      <c r="I20" s="628">
        <v>143</v>
      </c>
      <c r="J20" s="473">
        <f t="shared" si="0"/>
        <v>55406</v>
      </c>
      <c r="K20" s="526"/>
      <c r="L20" s="629"/>
      <c r="M20" s="629"/>
    </row>
    <row r="21" spans="1:13" x14ac:dyDescent="0.2">
      <c r="A21" s="8">
        <v>10</v>
      </c>
      <c r="B21" s="9" t="s">
        <v>766</v>
      </c>
      <c r="C21" s="581">
        <v>525</v>
      </c>
      <c r="D21" s="581">
        <v>19196</v>
      </c>
      <c r="E21" s="581">
        <v>155</v>
      </c>
      <c r="F21" s="638">
        <f t="shared" si="1"/>
        <v>2975380</v>
      </c>
      <c r="G21" s="581">
        <f>'AT3A_cvrg(Insti)_PY'!L21</f>
        <v>525</v>
      </c>
      <c r="H21" s="628">
        <f>'enrolment vs availed_PY'!Q20</f>
        <v>2727820</v>
      </c>
      <c r="I21" s="628">
        <v>142</v>
      </c>
      <c r="J21" s="473">
        <f t="shared" si="0"/>
        <v>19210</v>
      </c>
      <c r="K21" s="526"/>
      <c r="L21" s="629"/>
      <c r="M21" s="629"/>
    </row>
    <row r="22" spans="1:13" x14ac:dyDescent="0.2">
      <c r="A22" s="8">
        <v>11</v>
      </c>
      <c r="B22" s="9" t="s">
        <v>767</v>
      </c>
      <c r="C22" s="581">
        <v>668</v>
      </c>
      <c r="D22" s="581">
        <v>24404</v>
      </c>
      <c r="E22" s="581">
        <v>155</v>
      </c>
      <c r="F22" s="638">
        <f t="shared" si="1"/>
        <v>3782620</v>
      </c>
      <c r="G22" s="581">
        <f>'AT3A_cvrg(Insti)_PY'!L22</f>
        <v>668</v>
      </c>
      <c r="H22" s="628">
        <f>'enrolment vs availed_PY'!Q21</f>
        <v>3489772</v>
      </c>
      <c r="I22" s="628">
        <v>143</v>
      </c>
      <c r="J22" s="473">
        <f t="shared" si="0"/>
        <v>24404</v>
      </c>
      <c r="K22" s="526"/>
      <c r="L22" s="629"/>
      <c r="M22" s="629"/>
    </row>
    <row r="23" spans="1:13" x14ac:dyDescent="0.2">
      <c r="A23" s="746" t="s">
        <v>17</v>
      </c>
      <c r="B23" s="747"/>
      <c r="C23" s="626">
        <f>SUM(C12:C22)</f>
        <v>8379</v>
      </c>
      <c r="D23" s="626">
        <f t="shared" ref="D23" si="2">SUM(D12:D22)</f>
        <v>385399</v>
      </c>
      <c r="E23" s="682">
        <v>155</v>
      </c>
      <c r="F23" s="626">
        <f>SUM(F12:F22)</f>
        <v>59736845</v>
      </c>
      <c r="G23" s="627">
        <f t="shared" ref="G23:H23" si="3">SUM(G12:G22)</f>
        <v>8264</v>
      </c>
      <c r="H23" s="627">
        <f t="shared" si="3"/>
        <v>54326874</v>
      </c>
      <c r="I23" s="639">
        <f>SUM(I12:I22)/11</f>
        <v>141.27272727272728</v>
      </c>
      <c r="J23" s="639">
        <f>SUM(J12:J22)</f>
        <v>384816</v>
      </c>
      <c r="K23" s="526"/>
    </row>
    <row r="24" spans="1:13" x14ac:dyDescent="0.2">
      <c r="A24" s="11"/>
      <c r="B24" s="29"/>
      <c r="C24" s="29"/>
      <c r="D24" s="20">
        <f>D23+'T5A_PLAN_vs_PRFM '!D23</f>
        <v>533752</v>
      </c>
      <c r="E24" s="20"/>
      <c r="F24" s="20"/>
      <c r="G24" s="20"/>
      <c r="H24" s="20"/>
      <c r="I24" s="20"/>
      <c r="J24" s="741">
        <f>J23+'T5A_PLAN_vs_PRFM '!J23</f>
        <v>533530</v>
      </c>
    </row>
    <row r="25" spans="1:13" x14ac:dyDescent="0.2">
      <c r="A25" s="883" t="s">
        <v>741</v>
      </c>
      <c r="B25" s="883"/>
      <c r="C25" s="883"/>
      <c r="D25" s="883"/>
      <c r="E25" s="883"/>
      <c r="F25" s="883"/>
      <c r="G25" s="883"/>
      <c r="H25" s="883"/>
      <c r="I25" s="742">
        <f>J24/D24</f>
        <v>0.99958407649994752</v>
      </c>
      <c r="J25" s="20"/>
    </row>
    <row r="26" spans="1:13" s="351" customFormat="1" x14ac:dyDescent="0.2">
      <c r="A26" s="350"/>
      <c r="B26" s="350"/>
      <c r="C26" s="350"/>
      <c r="D26" s="350"/>
      <c r="E26" s="350"/>
      <c r="F26" s="350"/>
      <c r="G26" s="350"/>
      <c r="H26" s="350"/>
      <c r="I26" s="20"/>
      <c r="J26" s="20"/>
    </row>
    <row r="27" spans="1:13" s="351" customFormat="1" x14ac:dyDescent="0.2">
      <c r="A27" s="350"/>
      <c r="B27" s="350"/>
      <c r="C27" s="350"/>
      <c r="D27" s="350"/>
      <c r="E27" s="350"/>
      <c r="F27" s="350"/>
      <c r="G27" s="350"/>
      <c r="H27" s="350"/>
      <c r="I27" s="20"/>
      <c r="J27" s="20"/>
    </row>
    <row r="28" spans="1:13" s="351" customFormat="1" x14ac:dyDescent="0.2">
      <c r="A28" s="350"/>
      <c r="B28" s="350"/>
      <c r="C28" s="350"/>
      <c r="D28" s="350"/>
      <c r="E28" s="350"/>
      <c r="F28" s="350"/>
      <c r="G28" s="350"/>
      <c r="H28" s="350"/>
      <c r="I28" s="20"/>
      <c r="J28" s="20"/>
    </row>
    <row r="29" spans="1:13" x14ac:dyDescent="0.2">
      <c r="A29" s="11"/>
      <c r="B29" s="29"/>
      <c r="C29" s="29"/>
      <c r="D29" s="20"/>
      <c r="E29" s="20"/>
      <c r="F29" s="20"/>
      <c r="G29" s="20"/>
      <c r="H29" s="20"/>
      <c r="I29" s="20"/>
      <c r="J29" s="20"/>
    </row>
    <row r="30" spans="1:13" ht="15.75" customHeight="1" x14ac:dyDescent="0.2">
      <c r="A30" s="14" t="s">
        <v>11</v>
      </c>
      <c r="B30" s="14"/>
      <c r="C30" s="14"/>
      <c r="D30" s="14"/>
      <c r="E30" s="14"/>
      <c r="F30" s="14"/>
      <c r="G30" s="14"/>
      <c r="H30" s="351"/>
      <c r="I30" s="347"/>
      <c r="J30" s="363" t="s">
        <v>12</v>
      </c>
    </row>
    <row r="31" spans="1:13" ht="12.75" customHeight="1" x14ac:dyDescent="0.2">
      <c r="A31" s="347"/>
      <c r="B31" s="347"/>
      <c r="C31" s="347"/>
      <c r="D31" s="347"/>
      <c r="E31" s="347"/>
      <c r="F31" s="347"/>
      <c r="G31" s="347"/>
      <c r="H31" s="347"/>
      <c r="I31" s="347"/>
      <c r="J31" s="363" t="s">
        <v>988</v>
      </c>
    </row>
    <row r="32" spans="1:13" ht="12.75" customHeight="1" x14ac:dyDescent="0.2">
      <c r="A32" s="347"/>
      <c r="B32" s="347"/>
      <c r="C32" s="347"/>
      <c r="D32" s="347"/>
      <c r="E32" s="347"/>
      <c r="F32" s="347"/>
      <c r="G32" s="347"/>
      <c r="H32" s="347"/>
      <c r="I32" s="347"/>
      <c r="J32" s="363" t="s">
        <v>775</v>
      </c>
    </row>
    <row r="33" spans="1:10" x14ac:dyDescent="0.2">
      <c r="A33" s="14"/>
      <c r="B33" s="14"/>
      <c r="C33" s="14"/>
      <c r="E33" s="14"/>
      <c r="H33" s="791" t="s">
        <v>83</v>
      </c>
      <c r="I33" s="791"/>
      <c r="J33" s="791"/>
    </row>
    <row r="35" spans="1:10" x14ac:dyDescent="0.2">
      <c r="C35" s="15">
        <v>8379</v>
      </c>
    </row>
    <row r="37" spans="1:10" x14ac:dyDescent="0.2">
      <c r="A37" s="884"/>
      <c r="B37" s="884"/>
      <c r="C37" s="884"/>
      <c r="D37" s="884"/>
      <c r="E37" s="884"/>
      <c r="F37" s="884"/>
      <c r="G37" s="884"/>
      <c r="H37" s="884"/>
      <c r="I37" s="884"/>
      <c r="J37" s="884"/>
    </row>
    <row r="39" spans="1:10" x14ac:dyDescent="0.2">
      <c r="A39" s="884"/>
      <c r="B39" s="884"/>
      <c r="C39" s="884"/>
      <c r="D39" s="884"/>
      <c r="E39" s="884"/>
      <c r="F39" s="884"/>
      <c r="G39" s="884"/>
      <c r="H39" s="884"/>
      <c r="I39" s="884"/>
      <c r="J39" s="884"/>
    </row>
  </sheetData>
  <mergeCells count="15">
    <mergeCell ref="E1:I1"/>
    <mergeCell ref="A2:J2"/>
    <mergeCell ref="A3:J3"/>
    <mergeCell ref="G9:J9"/>
    <mergeCell ref="C9:F9"/>
    <mergeCell ref="H8:J8"/>
    <mergeCell ref="A5:J5"/>
    <mergeCell ref="A9:A10"/>
    <mergeCell ref="B9:B10"/>
    <mergeCell ref="A8:B8"/>
    <mergeCell ref="A23:B23"/>
    <mergeCell ref="A25:H25"/>
    <mergeCell ref="H33:J33"/>
    <mergeCell ref="A39:J39"/>
    <mergeCell ref="A37:J37"/>
  </mergeCells>
  <phoneticPr fontId="0" type="noConversion"/>
  <printOptions horizontalCentered="1" verticalCentered="1"/>
  <pageMargins left="0.70866141732283505" right="0.70866141732283505" top="0.196850393700787" bottom="0.196850393700787" header="0.31496062992126" footer="0.31496062992126"/>
  <pageSetup paperSize="9" scale="94" orientation="landscape" r:id="rId1"/>
  <headerFooter>
    <oddFooter>&amp;C- 52 -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40"/>
  <sheetViews>
    <sheetView view="pageBreakPreview" topLeftCell="A3" zoomScaleSheetLayoutView="100" workbookViewId="0">
      <selection activeCell="D23" sqref="D23"/>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4.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789"/>
      <c r="F1" s="789"/>
      <c r="G1" s="789"/>
      <c r="H1" s="789"/>
      <c r="I1" s="789"/>
      <c r="J1" s="137" t="s">
        <v>359</v>
      </c>
    </row>
    <row r="2" spans="1:16" customFormat="1" ht="15" x14ac:dyDescent="0.2">
      <c r="A2" s="874" t="s">
        <v>0</v>
      </c>
      <c r="B2" s="874"/>
      <c r="C2" s="874"/>
      <c r="D2" s="874"/>
      <c r="E2" s="874"/>
      <c r="F2" s="874"/>
      <c r="G2" s="874"/>
      <c r="H2" s="874"/>
      <c r="I2" s="874"/>
      <c r="J2" s="874"/>
    </row>
    <row r="3" spans="1:16" customFormat="1" ht="20.25" x14ac:dyDescent="0.3">
      <c r="A3" s="787" t="s">
        <v>821</v>
      </c>
      <c r="B3" s="787"/>
      <c r="C3" s="787"/>
      <c r="D3" s="787"/>
      <c r="E3" s="787"/>
      <c r="F3" s="787"/>
      <c r="G3" s="787"/>
      <c r="H3" s="787"/>
      <c r="I3" s="787"/>
      <c r="J3" s="787"/>
    </row>
    <row r="4" spans="1:16" customFormat="1" ht="14.25" customHeight="1" x14ac:dyDescent="0.2"/>
    <row r="5" spans="1:16" ht="15.75" x14ac:dyDescent="0.25">
      <c r="A5" s="875" t="s">
        <v>827</v>
      </c>
      <c r="B5" s="875"/>
      <c r="C5" s="875"/>
      <c r="D5" s="875"/>
      <c r="E5" s="875"/>
      <c r="F5" s="875"/>
      <c r="G5" s="875"/>
      <c r="H5" s="875"/>
      <c r="I5" s="875"/>
      <c r="J5" s="875"/>
    </row>
    <row r="6" spans="1:16" ht="13.5" customHeight="1" x14ac:dyDescent="0.2">
      <c r="A6" s="1"/>
      <c r="B6" s="1"/>
      <c r="C6" s="1"/>
      <c r="D6" s="1"/>
      <c r="E6" s="1"/>
      <c r="F6" s="1"/>
      <c r="G6" s="1"/>
      <c r="H6" s="1"/>
      <c r="I6" s="1"/>
      <c r="J6" s="1"/>
    </row>
    <row r="7" spans="1:16" ht="0.75" customHeight="1" x14ac:dyDescent="0.2"/>
    <row r="8" spans="1:16" x14ac:dyDescent="0.2">
      <c r="A8" s="791" t="s">
        <v>756</v>
      </c>
      <c r="B8" s="791"/>
      <c r="C8" s="30"/>
      <c r="H8" s="864" t="s">
        <v>853</v>
      </c>
      <c r="I8" s="864"/>
      <c r="J8" s="864"/>
    </row>
    <row r="9" spans="1:16" x14ac:dyDescent="0.2">
      <c r="A9" s="776" t="s">
        <v>2</v>
      </c>
      <c r="B9" s="776" t="s">
        <v>3</v>
      </c>
      <c r="C9" s="746" t="s">
        <v>690</v>
      </c>
      <c r="D9" s="798"/>
      <c r="E9" s="798"/>
      <c r="F9" s="747"/>
      <c r="G9" s="746" t="s">
        <v>103</v>
      </c>
      <c r="H9" s="798"/>
      <c r="I9" s="798"/>
      <c r="J9" s="747"/>
      <c r="O9" s="18"/>
      <c r="P9" s="20"/>
    </row>
    <row r="10" spans="1:16" ht="63.75" x14ac:dyDescent="0.2">
      <c r="A10" s="776"/>
      <c r="B10" s="776"/>
      <c r="C10" s="5" t="s">
        <v>182</v>
      </c>
      <c r="D10" s="5" t="s">
        <v>15</v>
      </c>
      <c r="E10" s="249" t="s">
        <v>989</v>
      </c>
      <c r="F10" s="7" t="s">
        <v>199</v>
      </c>
      <c r="G10" s="5" t="s">
        <v>182</v>
      </c>
      <c r="H10" s="24" t="s">
        <v>16</v>
      </c>
      <c r="I10" s="103" t="s">
        <v>739</v>
      </c>
      <c r="J10" s="5" t="s">
        <v>740</v>
      </c>
    </row>
    <row r="11" spans="1:16" x14ac:dyDescent="0.2">
      <c r="A11" s="62">
        <v>1</v>
      </c>
      <c r="B11" s="62">
        <v>2</v>
      </c>
      <c r="C11" s="5">
        <v>3</v>
      </c>
      <c r="D11" s="5">
        <v>4</v>
      </c>
      <c r="E11" s="5">
        <v>5</v>
      </c>
      <c r="F11" s="7">
        <v>6</v>
      </c>
      <c r="G11" s="5">
        <v>7</v>
      </c>
      <c r="H11" s="100">
        <v>8</v>
      </c>
      <c r="I11" s="5">
        <v>9</v>
      </c>
      <c r="J11" s="5">
        <v>10</v>
      </c>
    </row>
    <row r="12" spans="1:16" x14ac:dyDescent="0.2">
      <c r="A12" s="8">
        <v>1</v>
      </c>
      <c r="B12" s="9" t="s">
        <v>757</v>
      </c>
      <c r="C12" s="581">
        <v>666</v>
      </c>
      <c r="D12" s="581">
        <v>27942</v>
      </c>
      <c r="E12" s="581">
        <v>169</v>
      </c>
      <c r="F12" s="638">
        <f>D12*E12</f>
        <v>4722198</v>
      </c>
      <c r="G12" s="581">
        <f>'AT3B_cvrg(Insti)_UPY '!L11+'AT3C_cvrg(Insti)_UPY '!L11</f>
        <v>666</v>
      </c>
      <c r="H12" s="628">
        <f>'enrolment vs availed_UPY'!Q11</f>
        <v>4162166</v>
      </c>
      <c r="I12" s="628">
        <v>149</v>
      </c>
      <c r="J12" s="628">
        <f>H12/I12</f>
        <v>27934</v>
      </c>
      <c r="K12" s="684"/>
    </row>
    <row r="13" spans="1:16" x14ac:dyDescent="0.2">
      <c r="A13" s="8">
        <v>2</v>
      </c>
      <c r="B13" s="9" t="s">
        <v>758</v>
      </c>
      <c r="C13" s="581">
        <v>280</v>
      </c>
      <c r="D13" s="581">
        <v>13556</v>
      </c>
      <c r="E13" s="581">
        <v>169</v>
      </c>
      <c r="F13" s="638">
        <f t="shared" ref="F13:F22" si="0">D13*E13</f>
        <v>2290964</v>
      </c>
      <c r="G13" s="581">
        <f>'AT3B_cvrg(Insti)_UPY '!L12+'AT3C_cvrg(Insti)_UPY '!L12</f>
        <v>280</v>
      </c>
      <c r="H13" s="628">
        <f>'enrolment vs availed_UPY'!Q12</f>
        <v>2101180</v>
      </c>
      <c r="I13" s="628">
        <v>155</v>
      </c>
      <c r="J13" s="628">
        <f t="shared" ref="J13:J22" si="1">H13/I13</f>
        <v>13556</v>
      </c>
      <c r="K13" s="684"/>
    </row>
    <row r="14" spans="1:16" x14ac:dyDescent="0.2">
      <c r="A14" s="8">
        <v>3</v>
      </c>
      <c r="B14" s="9" t="s">
        <v>759</v>
      </c>
      <c r="C14" s="631">
        <v>395</v>
      </c>
      <c r="D14" s="631">
        <v>16490</v>
      </c>
      <c r="E14" s="581">
        <v>169</v>
      </c>
      <c r="F14" s="638">
        <f t="shared" si="0"/>
        <v>2786810</v>
      </c>
      <c r="G14" s="581">
        <f>'AT3B_cvrg(Insti)_UPY '!L13+'AT3C_cvrg(Insti)_UPY '!L13</f>
        <v>395</v>
      </c>
      <c r="H14" s="628">
        <f>'enrolment vs availed_UPY'!Q13</f>
        <v>2555950</v>
      </c>
      <c r="I14" s="632">
        <v>155</v>
      </c>
      <c r="J14" s="628">
        <f t="shared" si="1"/>
        <v>16490</v>
      </c>
      <c r="K14" s="684"/>
    </row>
    <row r="15" spans="1:16" x14ac:dyDescent="0.2">
      <c r="A15" s="8">
        <v>4</v>
      </c>
      <c r="B15" s="9" t="s">
        <v>760</v>
      </c>
      <c r="C15" s="581">
        <v>283</v>
      </c>
      <c r="D15" s="581">
        <v>8229</v>
      </c>
      <c r="E15" s="581">
        <v>169</v>
      </c>
      <c r="F15" s="638">
        <f t="shared" si="0"/>
        <v>1390701</v>
      </c>
      <c r="G15" s="581">
        <f>'AT3B_cvrg(Insti)_UPY '!L14+'AT3C_cvrg(Insti)_UPY '!L14</f>
        <v>283</v>
      </c>
      <c r="H15" s="628">
        <f>'enrolment vs availed_UPY'!Q14</f>
        <v>1143831</v>
      </c>
      <c r="I15" s="628">
        <v>139</v>
      </c>
      <c r="J15" s="628">
        <f t="shared" si="1"/>
        <v>8229</v>
      </c>
      <c r="K15" s="684"/>
    </row>
    <row r="16" spans="1:16" x14ac:dyDescent="0.2">
      <c r="A16" s="8">
        <v>5</v>
      </c>
      <c r="B16" s="9" t="s">
        <v>761</v>
      </c>
      <c r="C16" s="581">
        <v>264</v>
      </c>
      <c r="D16" s="581">
        <v>13133</v>
      </c>
      <c r="E16" s="581">
        <v>169</v>
      </c>
      <c r="F16" s="638">
        <f t="shared" si="0"/>
        <v>2219477</v>
      </c>
      <c r="G16" s="581">
        <f>'AT3B_cvrg(Insti)_UPY '!L15+'AT3C_cvrg(Insti)_UPY '!L15</f>
        <v>261</v>
      </c>
      <c r="H16" s="628">
        <f>'enrolment vs availed_UPY'!Q15</f>
        <v>2047812</v>
      </c>
      <c r="I16" s="628">
        <v>156</v>
      </c>
      <c r="J16" s="628">
        <f>H16/I16</f>
        <v>13127</v>
      </c>
      <c r="K16" s="684"/>
    </row>
    <row r="17" spans="1:14" x14ac:dyDescent="0.2">
      <c r="A17" s="332">
        <v>6</v>
      </c>
      <c r="B17" s="204" t="s">
        <v>762</v>
      </c>
      <c r="C17" s="581">
        <v>125</v>
      </c>
      <c r="D17" s="581">
        <v>6771</v>
      </c>
      <c r="E17" s="581">
        <v>169</v>
      </c>
      <c r="F17" s="638">
        <f t="shared" si="0"/>
        <v>1144299</v>
      </c>
      <c r="G17" s="581">
        <f>'AT3B_cvrg(Insti)_UPY '!L16+'AT3C_cvrg(Insti)_UPY '!L16</f>
        <v>125</v>
      </c>
      <c r="H17" s="628">
        <f>'enrolment vs availed_UPY'!Q16</f>
        <v>1048730</v>
      </c>
      <c r="I17" s="628">
        <v>155</v>
      </c>
      <c r="J17" s="628">
        <f t="shared" si="1"/>
        <v>6766</v>
      </c>
      <c r="K17" s="684"/>
      <c r="N17" s="693"/>
    </row>
    <row r="18" spans="1:14" x14ac:dyDescent="0.2">
      <c r="A18" s="8">
        <v>7</v>
      </c>
      <c r="B18" s="9" t="s">
        <v>763</v>
      </c>
      <c r="C18" s="581">
        <v>175</v>
      </c>
      <c r="D18" s="581">
        <v>7093</v>
      </c>
      <c r="E18" s="581">
        <v>169</v>
      </c>
      <c r="F18" s="638">
        <f t="shared" si="0"/>
        <v>1198717</v>
      </c>
      <c r="G18" s="581">
        <f>'AT3B_cvrg(Insti)_UPY '!L17+'AT3C_cvrg(Insti)_UPY '!L17</f>
        <v>173</v>
      </c>
      <c r="H18" s="628">
        <f>'enrolment vs availed_UPY'!Q17</f>
        <v>1092322</v>
      </c>
      <c r="I18" s="628">
        <v>154</v>
      </c>
      <c r="J18" s="628">
        <f t="shared" si="1"/>
        <v>7093</v>
      </c>
      <c r="K18" s="684"/>
    </row>
    <row r="19" spans="1:14" x14ac:dyDescent="0.2">
      <c r="A19" s="8">
        <v>8</v>
      </c>
      <c r="B19" s="9" t="s">
        <v>764</v>
      </c>
      <c r="C19" s="581">
        <v>209</v>
      </c>
      <c r="D19" s="581">
        <v>12037</v>
      </c>
      <c r="E19" s="581">
        <v>169</v>
      </c>
      <c r="F19" s="638">
        <f t="shared" si="0"/>
        <v>2034253</v>
      </c>
      <c r="G19" s="581">
        <f>'AT3B_cvrg(Insti)_UPY '!L18+'AT3C_cvrg(Insti)_UPY '!L18</f>
        <v>209</v>
      </c>
      <c r="H19" s="628">
        <f>'enrolment vs availed_UPY'!Q18</f>
        <v>1805550</v>
      </c>
      <c r="I19" s="628">
        <v>150</v>
      </c>
      <c r="J19" s="628">
        <f t="shared" si="1"/>
        <v>12037</v>
      </c>
      <c r="K19" s="684"/>
    </row>
    <row r="20" spans="1:14" x14ac:dyDescent="0.2">
      <c r="A20" s="333">
        <v>9</v>
      </c>
      <c r="B20" s="9" t="s">
        <v>765</v>
      </c>
      <c r="C20" s="581">
        <v>537</v>
      </c>
      <c r="D20" s="581">
        <v>24875</v>
      </c>
      <c r="E20" s="581">
        <v>169</v>
      </c>
      <c r="F20" s="638">
        <f t="shared" si="0"/>
        <v>4203875</v>
      </c>
      <c r="G20" s="581">
        <f>'AT3B_cvrg(Insti)_UPY '!L19+'AT3C_cvrg(Insti)_UPY '!L19</f>
        <v>532</v>
      </c>
      <c r="H20" s="628">
        <f>'enrolment vs availed_UPY'!Q19</f>
        <v>3855625</v>
      </c>
      <c r="I20" s="628">
        <v>155</v>
      </c>
      <c r="J20" s="628">
        <f t="shared" si="1"/>
        <v>24875</v>
      </c>
      <c r="K20" s="684"/>
    </row>
    <row r="21" spans="1:14" x14ac:dyDescent="0.2">
      <c r="A21" s="8">
        <v>10</v>
      </c>
      <c r="B21" s="9" t="s">
        <v>766</v>
      </c>
      <c r="C21" s="581">
        <v>182</v>
      </c>
      <c r="D21" s="581">
        <v>8381</v>
      </c>
      <c r="E21" s="581">
        <v>169</v>
      </c>
      <c r="F21" s="638">
        <f t="shared" si="0"/>
        <v>1416389</v>
      </c>
      <c r="G21" s="581">
        <f>'AT3B_cvrg(Insti)_UPY '!L20+'AT3C_cvrg(Insti)_UPY '!L20</f>
        <v>182</v>
      </c>
      <c r="H21" s="628">
        <f>'enrolment vs availed_UPY'!Q20</f>
        <v>1312075</v>
      </c>
      <c r="I21" s="628">
        <v>155</v>
      </c>
      <c r="J21" s="628">
        <f t="shared" si="1"/>
        <v>8465</v>
      </c>
      <c r="K21" s="684"/>
    </row>
    <row r="22" spans="1:14" x14ac:dyDescent="0.2">
      <c r="A22" s="8">
        <v>11</v>
      </c>
      <c r="B22" s="9" t="s">
        <v>767</v>
      </c>
      <c r="C22" s="581">
        <v>308</v>
      </c>
      <c r="D22" s="581">
        <v>9846</v>
      </c>
      <c r="E22" s="581">
        <v>169</v>
      </c>
      <c r="F22" s="638">
        <f t="shared" si="0"/>
        <v>1663974</v>
      </c>
      <c r="G22" s="581">
        <f>'AT3B_cvrg(Insti)_UPY '!L21+'AT3C_cvrg(Insti)_UPY '!L21</f>
        <v>308</v>
      </c>
      <c r="H22" s="628">
        <f>'enrolment vs availed_UPY'!Q21</f>
        <v>1582152</v>
      </c>
      <c r="I22" s="628">
        <v>156</v>
      </c>
      <c r="J22" s="628">
        <f t="shared" si="1"/>
        <v>10142</v>
      </c>
      <c r="K22" s="684"/>
    </row>
    <row r="23" spans="1:14" x14ac:dyDescent="0.2">
      <c r="A23" s="746" t="s">
        <v>17</v>
      </c>
      <c r="B23" s="747"/>
      <c r="C23" s="626">
        <f t="shared" ref="C23:J23" si="2">SUM(C12:C22)</f>
        <v>3424</v>
      </c>
      <c r="D23" s="626">
        <f t="shared" si="2"/>
        <v>148353</v>
      </c>
      <c r="E23" s="682">
        <v>169</v>
      </c>
      <c r="F23" s="626">
        <f t="shared" si="2"/>
        <v>25071657</v>
      </c>
      <c r="G23" s="626">
        <f>SUM(G12:G22)</f>
        <v>3414</v>
      </c>
      <c r="H23" s="626">
        <f t="shared" si="2"/>
        <v>22707393</v>
      </c>
      <c r="I23" s="626">
        <v>153</v>
      </c>
      <c r="J23" s="641">
        <f t="shared" si="2"/>
        <v>148714</v>
      </c>
      <c r="K23" s="684"/>
    </row>
    <row r="24" spans="1:14" x14ac:dyDescent="0.2">
      <c r="A24" s="11"/>
      <c r="B24" s="29"/>
      <c r="C24" s="29"/>
      <c r="D24" s="20"/>
      <c r="E24" s="20"/>
      <c r="F24" s="20"/>
      <c r="G24" s="20"/>
      <c r="H24" s="20"/>
      <c r="I24" s="20"/>
      <c r="J24" s="20"/>
    </row>
    <row r="25" spans="1:14" x14ac:dyDescent="0.2">
      <c r="A25" s="883" t="s">
        <v>741</v>
      </c>
      <c r="B25" s="883"/>
      <c r="C25" s="883"/>
      <c r="D25" s="883"/>
      <c r="E25" s="883"/>
      <c r="F25" s="883"/>
      <c r="G25" s="883"/>
      <c r="H25" s="883"/>
      <c r="I25" s="20"/>
      <c r="J25" s="20"/>
    </row>
    <row r="26" spans="1:14" s="351" customFormat="1" x14ac:dyDescent="0.2">
      <c r="A26" s="350"/>
      <c r="B26" s="350"/>
      <c r="C26" s="350"/>
      <c r="D26" s="350"/>
      <c r="E26" s="350"/>
      <c r="F26" s="350"/>
      <c r="G26" s="350"/>
      <c r="H26" s="350"/>
      <c r="I26" s="20"/>
      <c r="J26" s="20"/>
    </row>
    <row r="27" spans="1:14" s="351" customFormat="1" x14ac:dyDescent="0.2">
      <c r="A27" s="350"/>
      <c r="B27" s="350"/>
      <c r="C27" s="350"/>
      <c r="D27" s="350"/>
      <c r="E27" s="350"/>
      <c r="F27" s="350"/>
      <c r="G27" s="350"/>
      <c r="H27" s="350"/>
      <c r="I27" s="20"/>
      <c r="J27" s="20"/>
    </row>
    <row r="28" spans="1:14" s="351" customFormat="1" x14ac:dyDescent="0.2">
      <c r="A28" s="350"/>
      <c r="B28" s="350"/>
      <c r="C28" s="350"/>
      <c r="D28" s="350"/>
      <c r="E28" s="350"/>
      <c r="F28" s="350"/>
      <c r="G28" s="350"/>
      <c r="H28" s="350"/>
      <c r="I28" s="20"/>
      <c r="J28" s="20"/>
    </row>
    <row r="29" spans="1:14" s="351" customFormat="1" x14ac:dyDescent="0.2">
      <c r="A29" s="350"/>
      <c r="B29" s="350"/>
      <c r="C29" s="350"/>
      <c r="D29" s="350"/>
      <c r="E29" s="350"/>
      <c r="F29" s="350"/>
      <c r="G29" s="350"/>
      <c r="H29" s="350"/>
      <c r="I29" s="20"/>
      <c r="J29" s="20"/>
    </row>
    <row r="30" spans="1:14" x14ac:dyDescent="0.2">
      <c r="A30" s="11"/>
      <c r="B30" s="29"/>
      <c r="C30" s="29"/>
      <c r="D30" s="20"/>
      <c r="E30" s="20"/>
      <c r="F30" s="20"/>
      <c r="G30" s="20"/>
      <c r="H30" s="20"/>
      <c r="I30" s="20"/>
      <c r="J30" s="20"/>
    </row>
    <row r="31" spans="1:14" ht="15.75" customHeight="1" x14ac:dyDescent="0.2">
      <c r="A31" s="14" t="s">
        <v>11</v>
      </c>
      <c r="B31" s="14"/>
      <c r="C31" s="14"/>
      <c r="D31" s="14"/>
      <c r="E31" s="14"/>
      <c r="F31" s="14"/>
      <c r="G31" s="14"/>
      <c r="H31" s="351"/>
      <c r="I31" s="347"/>
      <c r="J31" s="363" t="s">
        <v>12</v>
      </c>
    </row>
    <row r="32" spans="1:14" ht="12.75" customHeight="1" x14ac:dyDescent="0.2">
      <c r="A32" s="347"/>
      <c r="B32" s="347"/>
      <c r="C32" s="347"/>
      <c r="D32" s="347"/>
      <c r="E32" s="347"/>
      <c r="F32" s="347"/>
      <c r="G32" s="347"/>
      <c r="H32" s="347"/>
      <c r="I32" s="347"/>
      <c r="J32" s="363" t="s">
        <v>988</v>
      </c>
    </row>
    <row r="33" spans="1:10" ht="12.75" customHeight="1" x14ac:dyDescent="0.2">
      <c r="A33" s="347"/>
      <c r="B33" s="347"/>
      <c r="C33" s="347"/>
      <c r="D33" s="347"/>
      <c r="E33" s="347"/>
      <c r="F33" s="347"/>
      <c r="G33" s="347"/>
      <c r="H33" s="347"/>
      <c r="I33" s="347"/>
      <c r="J33" s="363" t="s">
        <v>775</v>
      </c>
    </row>
    <row r="34" spans="1:10" x14ac:dyDescent="0.2">
      <c r="A34" s="14"/>
      <c r="B34" s="14"/>
      <c r="C34" s="14"/>
      <c r="E34" s="14"/>
      <c r="H34" s="791" t="s">
        <v>83</v>
      </c>
      <c r="I34" s="791"/>
      <c r="J34" s="791"/>
    </row>
    <row r="36" spans="1:10" x14ac:dyDescent="0.2">
      <c r="C36" s="681">
        <v>3424</v>
      </c>
    </row>
    <row r="38" spans="1:10" x14ac:dyDescent="0.2">
      <c r="A38" s="884"/>
      <c r="B38" s="884"/>
      <c r="C38" s="884"/>
      <c r="D38" s="884"/>
      <c r="E38" s="884"/>
      <c r="F38" s="884"/>
      <c r="G38" s="884"/>
      <c r="H38" s="884"/>
      <c r="I38" s="884"/>
      <c r="J38" s="884"/>
    </row>
    <row r="40" spans="1:10" x14ac:dyDescent="0.2">
      <c r="A40" s="884"/>
      <c r="B40" s="884"/>
      <c r="C40" s="884"/>
      <c r="D40" s="884"/>
      <c r="E40" s="884"/>
      <c r="F40" s="884"/>
      <c r="G40" s="884"/>
      <c r="H40" s="884"/>
      <c r="I40" s="884"/>
      <c r="J40" s="884"/>
    </row>
  </sheetData>
  <mergeCells count="15">
    <mergeCell ref="E1:I1"/>
    <mergeCell ref="A2:J2"/>
    <mergeCell ref="A3:J3"/>
    <mergeCell ref="A5:J5"/>
    <mergeCell ref="A8:B8"/>
    <mergeCell ref="H8:J8"/>
    <mergeCell ref="H34:J34"/>
    <mergeCell ref="A38:J38"/>
    <mergeCell ref="A40:J40"/>
    <mergeCell ref="A9:A10"/>
    <mergeCell ref="B9:B10"/>
    <mergeCell ref="C9:F9"/>
    <mergeCell ref="G9:J9"/>
    <mergeCell ref="A25:H25"/>
    <mergeCell ref="A23:B23"/>
  </mergeCells>
  <printOptions horizontalCentered="1" verticalCentered="1"/>
  <pageMargins left="0.70866141732283505" right="0.70866141732283505" top="0.196850393700787" bottom="0.196850393700787" header="0.31496062992126" footer="0.31496062992126"/>
  <pageSetup paperSize="9" scale="94" orientation="landscape" r:id="rId1"/>
  <headerFooter>
    <oddFooter>&amp;C- 53 -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A3" zoomScaleSheetLayoutView="100" workbookViewId="0">
      <selection activeCell="N22" sqref="N22"/>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789"/>
      <c r="F1" s="789"/>
      <c r="G1" s="789"/>
      <c r="H1" s="789"/>
      <c r="I1" s="789"/>
      <c r="J1" s="137" t="s">
        <v>361</v>
      </c>
    </row>
    <row r="2" spans="1:16" customFormat="1" ht="15" x14ac:dyDescent="0.2">
      <c r="A2" s="874" t="s">
        <v>0</v>
      </c>
      <c r="B2" s="874"/>
      <c r="C2" s="874"/>
      <c r="D2" s="874"/>
      <c r="E2" s="874"/>
      <c r="F2" s="874"/>
      <c r="G2" s="874"/>
      <c r="H2" s="874"/>
      <c r="I2" s="874"/>
      <c r="J2" s="874"/>
    </row>
    <row r="3" spans="1:16" customFormat="1" ht="20.25" x14ac:dyDescent="0.3">
      <c r="A3" s="787" t="s">
        <v>821</v>
      </c>
      <c r="B3" s="787"/>
      <c r="C3" s="787"/>
      <c r="D3" s="787"/>
      <c r="E3" s="787"/>
      <c r="F3" s="787"/>
      <c r="G3" s="787"/>
      <c r="H3" s="787"/>
      <c r="I3" s="787"/>
      <c r="J3" s="787"/>
    </row>
    <row r="4" spans="1:16" customFormat="1" ht="14.25" customHeight="1" x14ac:dyDescent="0.2"/>
    <row r="5" spans="1:16" ht="19.5" customHeight="1" x14ac:dyDescent="0.25">
      <c r="A5" s="875" t="s">
        <v>826</v>
      </c>
      <c r="B5" s="875"/>
      <c r="C5" s="875"/>
      <c r="D5" s="875"/>
      <c r="E5" s="875"/>
      <c r="F5" s="875"/>
      <c r="G5" s="875"/>
      <c r="H5" s="875"/>
      <c r="I5" s="875"/>
      <c r="J5" s="875"/>
    </row>
    <row r="6" spans="1:16" ht="13.5" customHeight="1" x14ac:dyDescent="0.2">
      <c r="A6" s="1"/>
      <c r="B6" s="1"/>
      <c r="C6" s="1"/>
      <c r="D6" s="1"/>
      <c r="E6" s="1"/>
      <c r="F6" s="1"/>
      <c r="G6" s="1"/>
      <c r="H6" s="1"/>
      <c r="I6" s="1"/>
      <c r="J6" s="1"/>
    </row>
    <row r="7" spans="1:16" ht="0.75" customHeight="1" x14ac:dyDescent="0.2"/>
    <row r="8" spans="1:16" x14ac:dyDescent="0.2">
      <c r="A8" s="791" t="s">
        <v>756</v>
      </c>
      <c r="B8" s="791"/>
      <c r="C8" s="30"/>
      <c r="H8" s="864" t="s">
        <v>853</v>
      </c>
      <c r="I8" s="864"/>
      <c r="J8" s="864"/>
    </row>
    <row r="9" spans="1:16" x14ac:dyDescent="0.2">
      <c r="A9" s="776" t="s">
        <v>2</v>
      </c>
      <c r="B9" s="776" t="s">
        <v>3</v>
      </c>
      <c r="C9" s="746" t="s">
        <v>691</v>
      </c>
      <c r="D9" s="798"/>
      <c r="E9" s="798"/>
      <c r="F9" s="747"/>
      <c r="G9" s="746" t="s">
        <v>103</v>
      </c>
      <c r="H9" s="798"/>
      <c r="I9" s="798"/>
      <c r="J9" s="747"/>
      <c r="O9" s="18"/>
      <c r="P9" s="20"/>
    </row>
    <row r="10" spans="1:16" ht="77.45" customHeight="1" x14ac:dyDescent="0.2">
      <c r="A10" s="776"/>
      <c r="B10" s="776"/>
      <c r="C10" s="5" t="s">
        <v>182</v>
      </c>
      <c r="D10" s="5" t="s">
        <v>15</v>
      </c>
      <c r="E10" s="249" t="s">
        <v>989</v>
      </c>
      <c r="F10" s="7" t="s">
        <v>199</v>
      </c>
      <c r="G10" s="5" t="s">
        <v>182</v>
      </c>
      <c r="H10" s="24" t="s">
        <v>16</v>
      </c>
      <c r="I10" s="103" t="s">
        <v>739</v>
      </c>
      <c r="J10" s="5" t="s">
        <v>740</v>
      </c>
    </row>
    <row r="11" spans="1:16" x14ac:dyDescent="0.2">
      <c r="A11" s="62">
        <v>1</v>
      </c>
      <c r="B11" s="62">
        <v>2</v>
      </c>
      <c r="C11" s="5">
        <v>3</v>
      </c>
      <c r="D11" s="5">
        <v>4</v>
      </c>
      <c r="E11" s="5">
        <v>5</v>
      </c>
      <c r="F11" s="7">
        <v>6</v>
      </c>
      <c r="G11" s="5">
        <v>7</v>
      </c>
      <c r="H11" s="100">
        <v>8</v>
      </c>
      <c r="I11" s="5">
        <v>9</v>
      </c>
      <c r="J11" s="5">
        <v>10</v>
      </c>
    </row>
    <row r="12" spans="1:16" x14ac:dyDescent="0.2">
      <c r="A12" s="8">
        <v>1</v>
      </c>
      <c r="B12" s="9" t="s">
        <v>757</v>
      </c>
      <c r="C12" s="336">
        <v>0</v>
      </c>
      <c r="D12" s="336">
        <v>0</v>
      </c>
      <c r="E12" s="336">
        <v>0</v>
      </c>
      <c r="F12" s="336">
        <v>0</v>
      </c>
      <c r="G12" s="336">
        <v>0</v>
      </c>
      <c r="H12" s="336">
        <v>0</v>
      </c>
      <c r="I12" s="336">
        <v>0</v>
      </c>
      <c r="J12" s="336">
        <v>0</v>
      </c>
    </row>
    <row r="13" spans="1:16" x14ac:dyDescent="0.2">
      <c r="A13" s="8">
        <v>2</v>
      </c>
      <c r="B13" s="9" t="s">
        <v>758</v>
      </c>
      <c r="C13" s="336">
        <v>0</v>
      </c>
      <c r="D13" s="336">
        <v>0</v>
      </c>
      <c r="E13" s="336">
        <v>0</v>
      </c>
      <c r="F13" s="336">
        <v>0</v>
      </c>
      <c r="G13" s="336">
        <v>0</v>
      </c>
      <c r="H13" s="336">
        <v>0</v>
      </c>
      <c r="I13" s="336">
        <v>0</v>
      </c>
      <c r="J13" s="336">
        <v>0</v>
      </c>
    </row>
    <row r="14" spans="1:16" x14ac:dyDescent="0.2">
      <c r="A14" s="8">
        <v>3</v>
      </c>
      <c r="B14" s="9" t="s">
        <v>759</v>
      </c>
      <c r="C14" s="336">
        <v>0</v>
      </c>
      <c r="D14" s="336">
        <v>0</v>
      </c>
      <c r="E14" s="336">
        <v>0</v>
      </c>
      <c r="F14" s="336">
        <v>0</v>
      </c>
      <c r="G14" s="336">
        <v>0</v>
      </c>
      <c r="H14" s="336">
        <v>0</v>
      </c>
      <c r="I14" s="336">
        <v>0</v>
      </c>
      <c r="J14" s="336">
        <v>0</v>
      </c>
    </row>
    <row r="15" spans="1:16" x14ac:dyDescent="0.2">
      <c r="A15" s="8">
        <v>4</v>
      </c>
      <c r="B15" s="9" t="s">
        <v>760</v>
      </c>
      <c r="C15" s="336">
        <v>0</v>
      </c>
      <c r="D15" s="336">
        <v>0</v>
      </c>
      <c r="E15" s="336">
        <v>0</v>
      </c>
      <c r="F15" s="336">
        <v>0</v>
      </c>
      <c r="G15" s="336">
        <v>0</v>
      </c>
      <c r="H15" s="336">
        <v>0</v>
      </c>
      <c r="I15" s="336">
        <v>0</v>
      </c>
      <c r="J15" s="336">
        <v>0</v>
      </c>
    </row>
    <row r="16" spans="1:16" x14ac:dyDescent="0.2">
      <c r="A16" s="8">
        <v>5</v>
      </c>
      <c r="B16" s="9" t="s">
        <v>761</v>
      </c>
      <c r="C16" s="336">
        <v>0</v>
      </c>
      <c r="D16" s="336">
        <v>0</v>
      </c>
      <c r="E16" s="336">
        <v>0</v>
      </c>
      <c r="F16" s="336">
        <v>0</v>
      </c>
      <c r="G16" s="336">
        <v>0</v>
      </c>
      <c r="H16" s="336">
        <v>0</v>
      </c>
      <c r="I16" s="336">
        <v>0</v>
      </c>
      <c r="J16" s="336">
        <v>0</v>
      </c>
    </row>
    <row r="17" spans="1:10" x14ac:dyDescent="0.2">
      <c r="A17" s="332">
        <v>6</v>
      </c>
      <c r="B17" s="204" t="s">
        <v>762</v>
      </c>
      <c r="C17" s="336">
        <v>0</v>
      </c>
      <c r="D17" s="336">
        <v>0</v>
      </c>
      <c r="E17" s="336">
        <v>0</v>
      </c>
      <c r="F17" s="336">
        <v>0</v>
      </c>
      <c r="G17" s="336">
        <v>0</v>
      </c>
      <c r="H17" s="336">
        <v>0</v>
      </c>
      <c r="I17" s="336">
        <v>0</v>
      </c>
      <c r="J17" s="336">
        <v>0</v>
      </c>
    </row>
    <row r="18" spans="1:10" x14ac:dyDescent="0.2">
      <c r="A18" s="8">
        <v>7</v>
      </c>
      <c r="B18" s="9" t="s">
        <v>763</v>
      </c>
      <c r="C18" s="336">
        <v>0</v>
      </c>
      <c r="D18" s="336">
        <v>0</v>
      </c>
      <c r="E18" s="336">
        <v>0</v>
      </c>
      <c r="F18" s="336">
        <v>0</v>
      </c>
      <c r="G18" s="336">
        <v>0</v>
      </c>
      <c r="H18" s="336">
        <v>0</v>
      </c>
      <c r="I18" s="336">
        <v>0</v>
      </c>
      <c r="J18" s="336">
        <v>0</v>
      </c>
    </row>
    <row r="19" spans="1:10" x14ac:dyDescent="0.2">
      <c r="A19" s="8">
        <v>8</v>
      </c>
      <c r="B19" s="9" t="s">
        <v>764</v>
      </c>
      <c r="C19" s="336">
        <v>0</v>
      </c>
      <c r="D19" s="336">
        <v>0</v>
      </c>
      <c r="E19" s="336">
        <v>0</v>
      </c>
      <c r="F19" s="336">
        <v>0</v>
      </c>
      <c r="G19" s="336">
        <v>0</v>
      </c>
      <c r="H19" s="336">
        <v>0</v>
      </c>
      <c r="I19" s="336">
        <v>0</v>
      </c>
      <c r="J19" s="336">
        <v>0</v>
      </c>
    </row>
    <row r="20" spans="1:10" x14ac:dyDescent="0.2">
      <c r="A20" s="333">
        <v>9</v>
      </c>
      <c r="B20" s="9" t="s">
        <v>765</v>
      </c>
      <c r="C20" s="336">
        <v>0</v>
      </c>
      <c r="D20" s="336">
        <v>0</v>
      </c>
      <c r="E20" s="336">
        <v>0</v>
      </c>
      <c r="F20" s="336">
        <v>0</v>
      </c>
      <c r="G20" s="336">
        <v>0</v>
      </c>
      <c r="H20" s="336">
        <v>0</v>
      </c>
      <c r="I20" s="336">
        <v>0</v>
      </c>
      <c r="J20" s="336">
        <v>0</v>
      </c>
    </row>
    <row r="21" spans="1:10" x14ac:dyDescent="0.2">
      <c r="A21" s="8">
        <v>10</v>
      </c>
      <c r="B21" s="9" t="s">
        <v>766</v>
      </c>
      <c r="C21" s="336">
        <v>0</v>
      </c>
      <c r="D21" s="336">
        <v>0</v>
      </c>
      <c r="E21" s="336">
        <v>0</v>
      </c>
      <c r="F21" s="336">
        <v>0</v>
      </c>
      <c r="G21" s="336">
        <v>0</v>
      </c>
      <c r="H21" s="336">
        <v>0</v>
      </c>
      <c r="I21" s="336">
        <v>0</v>
      </c>
      <c r="J21" s="336">
        <v>0</v>
      </c>
    </row>
    <row r="22" spans="1:10" x14ac:dyDescent="0.2">
      <c r="A22" s="8">
        <v>11</v>
      </c>
      <c r="B22" s="9" t="s">
        <v>767</v>
      </c>
      <c r="C22" s="336">
        <v>0</v>
      </c>
      <c r="D22" s="336">
        <v>0</v>
      </c>
      <c r="E22" s="336">
        <v>0</v>
      </c>
      <c r="F22" s="336">
        <v>0</v>
      </c>
      <c r="G22" s="336">
        <v>0</v>
      </c>
      <c r="H22" s="336">
        <v>0</v>
      </c>
      <c r="I22" s="336">
        <v>0</v>
      </c>
      <c r="J22" s="336">
        <v>0</v>
      </c>
    </row>
    <row r="23" spans="1:10" s="14" customFormat="1" x14ac:dyDescent="0.2">
      <c r="A23" s="746" t="s">
        <v>17</v>
      </c>
      <c r="B23" s="747"/>
      <c r="C23" s="337">
        <v>0</v>
      </c>
      <c r="D23" s="337">
        <v>0</v>
      </c>
      <c r="E23" s="337">
        <v>0</v>
      </c>
      <c r="F23" s="337">
        <v>0</v>
      </c>
      <c r="G23" s="337">
        <v>0</v>
      </c>
      <c r="H23" s="337">
        <v>0</v>
      </c>
      <c r="I23" s="337">
        <v>0</v>
      </c>
      <c r="J23" s="337">
        <v>0</v>
      </c>
    </row>
    <row r="24" spans="1:10" x14ac:dyDescent="0.2">
      <c r="A24" s="11"/>
      <c r="B24" s="29"/>
      <c r="C24" s="29"/>
      <c r="D24" s="20"/>
      <c r="E24" s="20"/>
      <c r="F24" s="20"/>
      <c r="G24" s="20"/>
      <c r="H24" s="20"/>
      <c r="I24" s="20"/>
      <c r="J24" s="20"/>
    </row>
    <row r="25" spans="1:10" x14ac:dyDescent="0.2">
      <c r="A25" s="883" t="s">
        <v>741</v>
      </c>
      <c r="B25" s="883"/>
      <c r="C25" s="883"/>
      <c r="D25" s="883"/>
      <c r="E25" s="883"/>
      <c r="F25" s="883"/>
      <c r="G25" s="883"/>
      <c r="H25" s="883"/>
      <c r="I25" s="20"/>
      <c r="J25" s="20"/>
    </row>
    <row r="26" spans="1:10" s="351" customFormat="1" x14ac:dyDescent="0.2">
      <c r="A26" s="350"/>
      <c r="B26" s="350"/>
      <c r="C26" s="350"/>
      <c r="D26" s="350"/>
      <c r="E26" s="350"/>
      <c r="F26" s="350"/>
      <c r="G26" s="350"/>
      <c r="H26" s="350"/>
      <c r="I26" s="20"/>
      <c r="J26" s="20"/>
    </row>
    <row r="27" spans="1:10" s="351" customFormat="1" x14ac:dyDescent="0.2">
      <c r="A27" s="350"/>
      <c r="B27" s="350"/>
      <c r="C27" s="350"/>
      <c r="D27" s="350"/>
      <c r="E27" s="350"/>
      <c r="F27" s="350"/>
      <c r="G27" s="350"/>
      <c r="H27" s="350"/>
      <c r="I27" s="20"/>
      <c r="J27" s="20"/>
    </row>
    <row r="28" spans="1:10" s="351" customFormat="1" x14ac:dyDescent="0.2">
      <c r="A28" s="350"/>
      <c r="B28" s="350"/>
      <c r="C28" s="350"/>
      <c r="D28" s="350"/>
      <c r="E28" s="350"/>
      <c r="F28" s="350"/>
      <c r="G28" s="350"/>
      <c r="H28" s="350"/>
      <c r="I28" s="20"/>
      <c r="J28" s="20"/>
    </row>
    <row r="29" spans="1:10" s="351" customFormat="1" x14ac:dyDescent="0.2">
      <c r="A29" s="350"/>
      <c r="B29" s="350"/>
      <c r="C29" s="350"/>
      <c r="D29" s="350"/>
      <c r="E29" s="350"/>
      <c r="F29" s="350"/>
      <c r="G29" s="350"/>
      <c r="H29" s="350"/>
      <c r="I29" s="20"/>
      <c r="J29" s="20"/>
    </row>
    <row r="30" spans="1:10" x14ac:dyDescent="0.2">
      <c r="A30" s="11"/>
      <c r="B30" s="29"/>
      <c r="C30" s="29"/>
      <c r="D30" s="20"/>
      <c r="E30" s="20"/>
      <c r="F30" s="20"/>
      <c r="G30" s="20"/>
      <c r="H30" s="20"/>
      <c r="I30" s="20"/>
      <c r="J30" s="20"/>
    </row>
    <row r="31" spans="1:10" ht="15.75" customHeight="1" x14ac:dyDescent="0.2">
      <c r="A31" s="14" t="s">
        <v>11</v>
      </c>
      <c r="B31" s="14"/>
      <c r="C31" s="14"/>
      <c r="D31" s="14"/>
      <c r="E31" s="14"/>
      <c r="F31" s="14"/>
      <c r="G31" s="14"/>
      <c r="H31" s="351"/>
      <c r="I31" s="347"/>
      <c r="J31" s="363" t="s">
        <v>12</v>
      </c>
    </row>
    <row r="32" spans="1:10" ht="12.75" customHeight="1" x14ac:dyDescent="0.2">
      <c r="A32" s="347"/>
      <c r="B32" s="347"/>
      <c r="C32" s="347"/>
      <c r="D32" s="347"/>
      <c r="E32" s="347"/>
      <c r="F32" s="347"/>
      <c r="G32" s="347"/>
      <c r="H32" s="347"/>
      <c r="I32" s="347"/>
      <c r="J32" s="363" t="s">
        <v>988</v>
      </c>
    </row>
    <row r="33" spans="1:10" ht="12.75" customHeight="1" x14ac:dyDescent="0.2">
      <c r="A33" s="347"/>
      <c r="B33" s="347"/>
      <c r="C33" s="347"/>
      <c r="D33" s="347"/>
      <c r="E33" s="347"/>
      <c r="F33" s="347"/>
      <c r="G33" s="347"/>
      <c r="H33" s="347"/>
      <c r="I33" s="347"/>
      <c r="J33" s="363" t="s">
        <v>775</v>
      </c>
    </row>
    <row r="34" spans="1:10" x14ac:dyDescent="0.2">
      <c r="A34" s="14"/>
      <c r="B34" s="14"/>
      <c r="C34" s="14"/>
      <c r="E34" s="14"/>
      <c r="H34" s="791" t="s">
        <v>83</v>
      </c>
      <c r="I34" s="791"/>
      <c r="J34" s="791"/>
    </row>
    <row r="38" spans="1:10" x14ac:dyDescent="0.2">
      <c r="A38" s="884"/>
      <c r="B38" s="884"/>
      <c r="C38" s="884"/>
      <c r="D38" s="884"/>
      <c r="E38" s="884"/>
      <c r="F38" s="884"/>
      <c r="G38" s="884"/>
      <c r="H38" s="884"/>
      <c r="I38" s="884"/>
      <c r="J38" s="884"/>
    </row>
    <row r="40" spans="1:10" x14ac:dyDescent="0.2">
      <c r="A40" s="884"/>
      <c r="B40" s="884"/>
      <c r="C40" s="884"/>
      <c r="D40" s="884"/>
      <c r="E40" s="884"/>
      <c r="F40" s="884"/>
      <c r="G40" s="884"/>
      <c r="H40" s="884"/>
      <c r="I40" s="884"/>
      <c r="J40" s="884"/>
    </row>
  </sheetData>
  <mergeCells count="15">
    <mergeCell ref="H34:J34"/>
    <mergeCell ref="A38:J38"/>
    <mergeCell ref="A40:J40"/>
    <mergeCell ref="A9:A10"/>
    <mergeCell ref="B9:B10"/>
    <mergeCell ref="C9:F9"/>
    <mergeCell ref="G9:J9"/>
    <mergeCell ref="A25:H25"/>
    <mergeCell ref="A23:B23"/>
    <mergeCell ref="E1:I1"/>
    <mergeCell ref="A2:J2"/>
    <mergeCell ref="A3:J3"/>
    <mergeCell ref="A5:J5"/>
    <mergeCell ref="A8:B8"/>
    <mergeCell ref="H8:J8"/>
  </mergeCells>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&amp;C- 54 -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A4" zoomScaleSheetLayoutView="100" workbookViewId="0">
      <selection activeCell="J32" sqref="J32"/>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789"/>
      <c r="F1" s="789"/>
      <c r="G1" s="789"/>
      <c r="H1" s="789"/>
      <c r="I1" s="789"/>
      <c r="J1" s="137" t="s">
        <v>360</v>
      </c>
    </row>
    <row r="2" spans="1:16" customFormat="1" ht="15" x14ac:dyDescent="0.2">
      <c r="A2" s="874" t="s">
        <v>0</v>
      </c>
      <c r="B2" s="874"/>
      <c r="C2" s="874"/>
      <c r="D2" s="874"/>
      <c r="E2" s="874"/>
      <c r="F2" s="874"/>
      <c r="G2" s="874"/>
      <c r="H2" s="874"/>
      <c r="I2" s="874"/>
      <c r="J2" s="874"/>
    </row>
    <row r="3" spans="1:16" customFormat="1" ht="20.25" x14ac:dyDescent="0.3">
      <c r="A3" s="787" t="s">
        <v>821</v>
      </c>
      <c r="B3" s="787"/>
      <c r="C3" s="787"/>
      <c r="D3" s="787"/>
      <c r="E3" s="787"/>
      <c r="F3" s="787"/>
      <c r="G3" s="787"/>
      <c r="H3" s="787"/>
      <c r="I3" s="787"/>
      <c r="J3" s="787"/>
    </row>
    <row r="4" spans="1:16" customFormat="1" ht="14.25" customHeight="1" x14ac:dyDescent="0.2"/>
    <row r="5" spans="1:16" ht="31.5" customHeight="1" x14ac:dyDescent="0.25">
      <c r="A5" s="875" t="s">
        <v>825</v>
      </c>
      <c r="B5" s="875"/>
      <c r="C5" s="875"/>
      <c r="D5" s="875"/>
      <c r="E5" s="875"/>
      <c r="F5" s="875"/>
      <c r="G5" s="875"/>
      <c r="H5" s="875"/>
      <c r="I5" s="875"/>
      <c r="J5" s="875"/>
    </row>
    <row r="6" spans="1:16" ht="13.5" customHeight="1" x14ac:dyDescent="0.2">
      <c r="A6" s="1"/>
      <c r="B6" s="1"/>
      <c r="C6" s="1"/>
      <c r="D6" s="1"/>
      <c r="E6" s="1"/>
      <c r="F6" s="1"/>
      <c r="G6" s="1"/>
      <c r="H6" s="1"/>
      <c r="I6" s="1"/>
      <c r="J6" s="1"/>
    </row>
    <row r="7" spans="1:16" ht="0.75" customHeight="1" x14ac:dyDescent="0.2"/>
    <row r="8" spans="1:16" x14ac:dyDescent="0.2">
      <c r="A8" s="791" t="s">
        <v>756</v>
      </c>
      <c r="B8" s="791"/>
      <c r="C8" s="30"/>
      <c r="H8" s="864" t="s">
        <v>853</v>
      </c>
      <c r="I8" s="864"/>
      <c r="J8" s="864"/>
    </row>
    <row r="9" spans="1:16" x14ac:dyDescent="0.2">
      <c r="A9" s="776" t="s">
        <v>2</v>
      </c>
      <c r="B9" s="776" t="s">
        <v>3</v>
      </c>
      <c r="C9" s="746" t="s">
        <v>690</v>
      </c>
      <c r="D9" s="798"/>
      <c r="E9" s="798"/>
      <c r="F9" s="747"/>
      <c r="G9" s="746" t="s">
        <v>103</v>
      </c>
      <c r="H9" s="798"/>
      <c r="I9" s="798"/>
      <c r="J9" s="747"/>
      <c r="O9" s="18"/>
      <c r="P9" s="20"/>
    </row>
    <row r="10" spans="1:16" ht="53.25" customHeight="1" x14ac:dyDescent="0.2">
      <c r="A10" s="776"/>
      <c r="B10" s="776"/>
      <c r="C10" s="5" t="s">
        <v>182</v>
      </c>
      <c r="D10" s="5" t="s">
        <v>15</v>
      </c>
      <c r="E10" s="249" t="s">
        <v>362</v>
      </c>
      <c r="F10" s="7" t="s">
        <v>199</v>
      </c>
      <c r="G10" s="5" t="s">
        <v>182</v>
      </c>
      <c r="H10" s="24" t="s">
        <v>16</v>
      </c>
      <c r="I10" s="103" t="s">
        <v>739</v>
      </c>
      <c r="J10" s="5" t="s">
        <v>740</v>
      </c>
    </row>
    <row r="11" spans="1:16" x14ac:dyDescent="0.2">
      <c r="A11" s="62">
        <v>1</v>
      </c>
      <c r="B11" s="62">
        <v>2</v>
      </c>
      <c r="C11" s="5">
        <v>3</v>
      </c>
      <c r="D11" s="5">
        <v>4</v>
      </c>
      <c r="E11" s="5">
        <v>5</v>
      </c>
      <c r="F11" s="7">
        <v>6</v>
      </c>
      <c r="G11" s="5">
        <v>7</v>
      </c>
      <c r="H11" s="100">
        <v>8</v>
      </c>
      <c r="I11" s="5">
        <v>9</v>
      </c>
      <c r="J11" s="5">
        <v>10</v>
      </c>
    </row>
    <row r="12" spans="1:16" x14ac:dyDescent="0.2">
      <c r="A12" s="8">
        <v>1</v>
      </c>
      <c r="B12" s="9" t="s">
        <v>757</v>
      </c>
      <c r="C12" s="336">
        <v>0</v>
      </c>
      <c r="D12" s="336">
        <v>0</v>
      </c>
      <c r="E12" s="336">
        <v>0</v>
      </c>
      <c r="F12" s="336">
        <v>0</v>
      </c>
      <c r="G12" s="336">
        <v>0</v>
      </c>
      <c r="H12" s="336">
        <v>0</v>
      </c>
      <c r="I12" s="336">
        <v>0</v>
      </c>
      <c r="J12" s="336">
        <v>0</v>
      </c>
    </row>
    <row r="13" spans="1:16" x14ac:dyDescent="0.2">
      <c r="A13" s="8">
        <v>2</v>
      </c>
      <c r="B13" s="9" t="s">
        <v>758</v>
      </c>
      <c r="C13" s="336">
        <v>0</v>
      </c>
      <c r="D13" s="336">
        <v>0</v>
      </c>
      <c r="E13" s="336">
        <v>0</v>
      </c>
      <c r="F13" s="336">
        <v>0</v>
      </c>
      <c r="G13" s="336">
        <v>0</v>
      </c>
      <c r="H13" s="336">
        <v>0</v>
      </c>
      <c r="I13" s="336">
        <v>0</v>
      </c>
      <c r="J13" s="336">
        <v>0</v>
      </c>
    </row>
    <row r="14" spans="1:16" x14ac:dyDescent="0.2">
      <c r="A14" s="8">
        <v>3</v>
      </c>
      <c r="B14" s="9" t="s">
        <v>759</v>
      </c>
      <c r="C14" s="336">
        <v>0</v>
      </c>
      <c r="D14" s="336">
        <v>0</v>
      </c>
      <c r="E14" s="336">
        <v>0</v>
      </c>
      <c r="F14" s="336">
        <v>0</v>
      </c>
      <c r="G14" s="336">
        <v>0</v>
      </c>
      <c r="H14" s="336">
        <v>0</v>
      </c>
      <c r="I14" s="336">
        <v>0</v>
      </c>
      <c r="J14" s="336">
        <v>0</v>
      </c>
    </row>
    <row r="15" spans="1:16" x14ac:dyDescent="0.2">
      <c r="A15" s="8">
        <v>4</v>
      </c>
      <c r="B15" s="9" t="s">
        <v>760</v>
      </c>
      <c r="C15" s="336">
        <v>0</v>
      </c>
      <c r="D15" s="336">
        <v>0</v>
      </c>
      <c r="E15" s="336">
        <v>0</v>
      </c>
      <c r="F15" s="336">
        <v>0</v>
      </c>
      <c r="G15" s="336">
        <v>0</v>
      </c>
      <c r="H15" s="336">
        <v>0</v>
      </c>
      <c r="I15" s="336">
        <v>0</v>
      </c>
      <c r="J15" s="336">
        <v>0</v>
      </c>
    </row>
    <row r="16" spans="1:16" x14ac:dyDescent="0.2">
      <c r="A16" s="8">
        <v>5</v>
      </c>
      <c r="B16" s="9" t="s">
        <v>761</v>
      </c>
      <c r="C16" s="336">
        <v>0</v>
      </c>
      <c r="D16" s="336">
        <v>0</v>
      </c>
      <c r="E16" s="336">
        <v>0</v>
      </c>
      <c r="F16" s="336">
        <v>0</v>
      </c>
      <c r="G16" s="336">
        <v>0</v>
      </c>
      <c r="H16" s="336">
        <v>0</v>
      </c>
      <c r="I16" s="336">
        <v>0</v>
      </c>
      <c r="J16" s="336">
        <v>0</v>
      </c>
    </row>
    <row r="17" spans="1:10" x14ac:dyDescent="0.2">
      <c r="A17" s="332">
        <v>6</v>
      </c>
      <c r="B17" s="204" t="s">
        <v>762</v>
      </c>
      <c r="C17" s="336">
        <v>0</v>
      </c>
      <c r="D17" s="336">
        <v>0</v>
      </c>
      <c r="E17" s="336">
        <v>0</v>
      </c>
      <c r="F17" s="336">
        <v>0</v>
      </c>
      <c r="G17" s="336">
        <v>0</v>
      </c>
      <c r="H17" s="336">
        <v>0</v>
      </c>
      <c r="I17" s="336">
        <v>0</v>
      </c>
      <c r="J17" s="336">
        <v>0</v>
      </c>
    </row>
    <row r="18" spans="1:10" x14ac:dyDescent="0.2">
      <c r="A18" s="8">
        <v>7</v>
      </c>
      <c r="B18" s="9" t="s">
        <v>763</v>
      </c>
      <c r="C18" s="336">
        <v>0</v>
      </c>
      <c r="D18" s="336">
        <v>0</v>
      </c>
      <c r="E18" s="336">
        <v>0</v>
      </c>
      <c r="F18" s="336">
        <v>0</v>
      </c>
      <c r="G18" s="336">
        <v>0</v>
      </c>
      <c r="H18" s="336">
        <v>0</v>
      </c>
      <c r="I18" s="336">
        <v>0</v>
      </c>
      <c r="J18" s="336">
        <v>0</v>
      </c>
    </row>
    <row r="19" spans="1:10" x14ac:dyDescent="0.2">
      <c r="A19" s="8">
        <v>8</v>
      </c>
      <c r="B19" s="9" t="s">
        <v>764</v>
      </c>
      <c r="C19" s="336">
        <v>0</v>
      </c>
      <c r="D19" s="336">
        <v>0</v>
      </c>
      <c r="E19" s="336">
        <v>0</v>
      </c>
      <c r="F19" s="336">
        <v>0</v>
      </c>
      <c r="G19" s="336">
        <v>0</v>
      </c>
      <c r="H19" s="336">
        <v>0</v>
      </c>
      <c r="I19" s="336">
        <v>0</v>
      </c>
      <c r="J19" s="336">
        <v>0</v>
      </c>
    </row>
    <row r="20" spans="1:10" x14ac:dyDescent="0.2">
      <c r="A20" s="333">
        <v>9</v>
      </c>
      <c r="B20" s="9" t="s">
        <v>765</v>
      </c>
      <c r="C20" s="336">
        <v>0</v>
      </c>
      <c r="D20" s="336">
        <v>0</v>
      </c>
      <c r="E20" s="336">
        <v>0</v>
      </c>
      <c r="F20" s="336">
        <v>0</v>
      </c>
      <c r="G20" s="336">
        <v>0</v>
      </c>
      <c r="H20" s="336">
        <v>0</v>
      </c>
      <c r="I20" s="336">
        <v>0</v>
      </c>
      <c r="J20" s="336">
        <v>0</v>
      </c>
    </row>
    <row r="21" spans="1:10" x14ac:dyDescent="0.2">
      <c r="A21" s="8">
        <v>10</v>
      </c>
      <c r="B21" s="9" t="s">
        <v>766</v>
      </c>
      <c r="C21" s="336">
        <v>0</v>
      </c>
      <c r="D21" s="336">
        <v>0</v>
      </c>
      <c r="E21" s="336">
        <v>0</v>
      </c>
      <c r="F21" s="336">
        <v>0</v>
      </c>
      <c r="G21" s="336">
        <v>0</v>
      </c>
      <c r="H21" s="336">
        <v>0</v>
      </c>
      <c r="I21" s="336">
        <v>0</v>
      </c>
      <c r="J21" s="336">
        <v>0</v>
      </c>
    </row>
    <row r="22" spans="1:10" x14ac:dyDescent="0.2">
      <c r="A22" s="8">
        <v>11</v>
      </c>
      <c r="B22" s="9" t="s">
        <v>767</v>
      </c>
      <c r="C22" s="336">
        <v>0</v>
      </c>
      <c r="D22" s="336">
        <v>0</v>
      </c>
      <c r="E22" s="336">
        <v>0</v>
      </c>
      <c r="F22" s="336">
        <v>0</v>
      </c>
      <c r="G22" s="336">
        <v>0</v>
      </c>
      <c r="H22" s="336">
        <v>0</v>
      </c>
      <c r="I22" s="336">
        <v>0</v>
      </c>
      <c r="J22" s="336">
        <v>0</v>
      </c>
    </row>
    <row r="23" spans="1:10" x14ac:dyDescent="0.2">
      <c r="A23" s="746" t="s">
        <v>17</v>
      </c>
      <c r="B23" s="747"/>
      <c r="C23" s="337">
        <v>0</v>
      </c>
      <c r="D23" s="337">
        <v>0</v>
      </c>
      <c r="E23" s="337">
        <v>0</v>
      </c>
      <c r="F23" s="337">
        <v>0</v>
      </c>
      <c r="G23" s="337">
        <v>0</v>
      </c>
      <c r="H23" s="337">
        <v>0</v>
      </c>
      <c r="I23" s="337">
        <v>0</v>
      </c>
      <c r="J23" s="337">
        <v>0</v>
      </c>
    </row>
    <row r="24" spans="1:10" x14ac:dyDescent="0.2">
      <c r="A24" s="11"/>
      <c r="B24" s="29"/>
      <c r="C24" s="29"/>
      <c r="D24" s="20"/>
      <c r="E24" s="20"/>
      <c r="F24" s="20"/>
      <c r="G24" s="20"/>
      <c r="H24" s="20"/>
      <c r="I24" s="20"/>
      <c r="J24" s="20"/>
    </row>
    <row r="25" spans="1:10" x14ac:dyDescent="0.2">
      <c r="A25" s="883" t="s">
        <v>741</v>
      </c>
      <c r="B25" s="883"/>
      <c r="C25" s="883"/>
      <c r="D25" s="883"/>
      <c r="E25" s="883"/>
      <c r="F25" s="883"/>
      <c r="G25" s="883"/>
      <c r="H25" s="883"/>
      <c r="I25" s="20"/>
      <c r="J25" s="20"/>
    </row>
    <row r="26" spans="1:10" x14ac:dyDescent="0.2">
      <c r="A26" s="11"/>
      <c r="B26" s="29"/>
      <c r="C26" s="29"/>
      <c r="D26" s="20"/>
      <c r="E26" s="20"/>
      <c r="F26" s="20"/>
      <c r="G26" s="20"/>
      <c r="H26" s="20"/>
      <c r="I26" s="20"/>
      <c r="J26" s="20"/>
    </row>
    <row r="27" spans="1:10" s="351" customFormat="1" x14ac:dyDescent="0.2">
      <c r="A27" s="11"/>
      <c r="B27" s="29"/>
      <c r="C27" s="29"/>
      <c r="D27" s="20"/>
      <c r="E27" s="20"/>
      <c r="F27" s="20"/>
      <c r="G27" s="20"/>
      <c r="H27" s="20"/>
      <c r="I27" s="20"/>
      <c r="J27" s="20"/>
    </row>
    <row r="28" spans="1:10" s="351" customFormat="1" x14ac:dyDescent="0.2">
      <c r="A28" s="11"/>
      <c r="B28" s="29"/>
      <c r="C28" s="29"/>
      <c r="D28" s="20"/>
      <c r="E28" s="20"/>
      <c r="F28" s="20"/>
      <c r="G28" s="20"/>
      <c r="H28" s="20"/>
      <c r="I28" s="20"/>
      <c r="J28" s="20"/>
    </row>
    <row r="29" spans="1:10" s="351" customFormat="1" x14ac:dyDescent="0.2">
      <c r="A29" s="11"/>
      <c r="B29" s="29"/>
      <c r="C29" s="29"/>
      <c r="D29" s="20"/>
      <c r="E29" s="20"/>
      <c r="F29" s="20"/>
      <c r="G29" s="20"/>
      <c r="H29" s="20"/>
      <c r="I29" s="20"/>
      <c r="J29" s="20"/>
    </row>
    <row r="30" spans="1:10" s="351" customFormat="1" x14ac:dyDescent="0.2">
      <c r="A30" s="11"/>
      <c r="B30" s="29"/>
      <c r="C30" s="29"/>
      <c r="D30" s="20"/>
      <c r="E30" s="20"/>
      <c r="F30" s="20"/>
      <c r="G30" s="20"/>
      <c r="H30" s="20"/>
      <c r="I30" s="20"/>
      <c r="J30" s="20"/>
    </row>
    <row r="31" spans="1:10" ht="15.75" customHeight="1" x14ac:dyDescent="0.2">
      <c r="A31" s="14" t="s">
        <v>11</v>
      </c>
      <c r="B31" s="14"/>
      <c r="C31" s="14"/>
      <c r="D31" s="14"/>
      <c r="E31" s="14"/>
      <c r="F31" s="14"/>
      <c r="G31" s="14"/>
      <c r="H31" s="351"/>
      <c r="I31" s="347"/>
      <c r="J31" s="363" t="s">
        <v>12</v>
      </c>
    </row>
    <row r="32" spans="1:10" ht="12.75" customHeight="1" x14ac:dyDescent="0.2">
      <c r="A32" s="347"/>
      <c r="B32" s="347"/>
      <c r="C32" s="347"/>
      <c r="D32" s="347"/>
      <c r="E32" s="347"/>
      <c r="F32" s="347"/>
      <c r="G32" s="347"/>
      <c r="H32" s="347"/>
      <c r="I32" s="347"/>
      <c r="J32" s="363" t="s">
        <v>988</v>
      </c>
    </row>
    <row r="33" spans="1:10" ht="12.75" customHeight="1" x14ac:dyDescent="0.2">
      <c r="A33" s="347"/>
      <c r="B33" s="347"/>
      <c r="C33" s="347"/>
      <c r="D33" s="347"/>
      <c r="E33" s="347"/>
      <c r="F33" s="347"/>
      <c r="G33" s="347"/>
      <c r="H33" s="347"/>
      <c r="I33" s="347"/>
      <c r="J33" s="363" t="s">
        <v>775</v>
      </c>
    </row>
    <row r="34" spans="1:10" x14ac:dyDescent="0.2">
      <c r="A34" s="14"/>
      <c r="B34" s="14"/>
      <c r="C34" s="14"/>
      <c r="E34" s="14"/>
      <c r="H34" s="791" t="s">
        <v>83</v>
      </c>
      <c r="I34" s="791"/>
      <c r="J34" s="791"/>
    </row>
    <row r="38" spans="1:10" x14ac:dyDescent="0.2">
      <c r="A38" s="884"/>
      <c r="B38" s="884"/>
      <c r="C38" s="884"/>
      <c r="D38" s="884"/>
      <c r="E38" s="884"/>
      <c r="F38" s="884"/>
      <c r="G38" s="884"/>
      <c r="H38" s="884"/>
      <c r="I38" s="884"/>
      <c r="J38" s="884"/>
    </row>
    <row r="40" spans="1:10" x14ac:dyDescent="0.2">
      <c r="A40" s="884"/>
      <c r="B40" s="884"/>
      <c r="C40" s="884"/>
      <c r="D40" s="884"/>
      <c r="E40" s="884"/>
      <c r="F40" s="884"/>
      <c r="G40" s="884"/>
      <c r="H40" s="884"/>
      <c r="I40" s="884"/>
      <c r="J40" s="884"/>
    </row>
  </sheetData>
  <mergeCells count="15">
    <mergeCell ref="E1:I1"/>
    <mergeCell ref="A2:J2"/>
    <mergeCell ref="A3:J3"/>
    <mergeCell ref="A5:J5"/>
    <mergeCell ref="A8:B8"/>
    <mergeCell ref="H8:J8"/>
    <mergeCell ref="H34:J34"/>
    <mergeCell ref="A38:J38"/>
    <mergeCell ref="A40:J40"/>
    <mergeCell ref="A9:A10"/>
    <mergeCell ref="B9:B10"/>
    <mergeCell ref="C9:F9"/>
    <mergeCell ref="G9:J9"/>
    <mergeCell ref="A23:B23"/>
    <mergeCell ref="A25:H25"/>
  </mergeCells>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&amp;C- 55 -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A3" zoomScaleSheetLayoutView="100" workbookViewId="0">
      <selection activeCell="J32" sqref="J32"/>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789"/>
      <c r="F1" s="789"/>
      <c r="G1" s="789"/>
      <c r="H1" s="789"/>
      <c r="I1" s="789"/>
      <c r="J1" s="137" t="s">
        <v>430</v>
      </c>
    </row>
    <row r="2" spans="1:16" customFormat="1" ht="15" x14ac:dyDescent="0.2">
      <c r="A2" s="874" t="s">
        <v>0</v>
      </c>
      <c r="B2" s="874"/>
      <c r="C2" s="874"/>
      <c r="D2" s="874"/>
      <c r="E2" s="874"/>
      <c r="F2" s="874"/>
      <c r="G2" s="874"/>
      <c r="H2" s="874"/>
      <c r="I2" s="874"/>
      <c r="J2" s="874"/>
    </row>
    <row r="3" spans="1:16" customFormat="1" ht="20.25" x14ac:dyDescent="0.3">
      <c r="A3" s="787" t="s">
        <v>821</v>
      </c>
      <c r="B3" s="787"/>
      <c r="C3" s="787"/>
      <c r="D3" s="787"/>
      <c r="E3" s="787"/>
      <c r="F3" s="787"/>
      <c r="G3" s="787"/>
      <c r="H3" s="787"/>
      <c r="I3" s="787"/>
      <c r="J3" s="787"/>
    </row>
    <row r="4" spans="1:16" customFormat="1" ht="14.25" customHeight="1" x14ac:dyDescent="0.2"/>
    <row r="5" spans="1:16" ht="31.5" customHeight="1" x14ac:dyDescent="0.25">
      <c r="A5" s="875" t="s">
        <v>824</v>
      </c>
      <c r="B5" s="875"/>
      <c r="C5" s="875"/>
      <c r="D5" s="875"/>
      <c r="E5" s="875"/>
      <c r="F5" s="875"/>
      <c r="G5" s="875"/>
      <c r="H5" s="875"/>
      <c r="I5" s="875"/>
      <c r="J5" s="875"/>
    </row>
    <row r="6" spans="1:16" ht="13.5" customHeight="1" x14ac:dyDescent="0.2">
      <c r="A6" s="1"/>
      <c r="B6" s="1"/>
      <c r="C6" s="1"/>
      <c r="D6" s="1"/>
      <c r="E6" s="1"/>
      <c r="F6" s="1"/>
      <c r="G6" s="1"/>
      <c r="H6" s="1"/>
      <c r="I6" s="1"/>
      <c r="J6" s="1"/>
    </row>
    <row r="7" spans="1:16" ht="0.75" customHeight="1" x14ac:dyDescent="0.2"/>
    <row r="8" spans="1:16" x14ac:dyDescent="0.2">
      <c r="A8" s="791" t="s">
        <v>756</v>
      </c>
      <c r="B8" s="791"/>
      <c r="C8" s="30"/>
      <c r="H8" s="864" t="s">
        <v>853</v>
      </c>
      <c r="I8" s="864"/>
      <c r="J8" s="864"/>
    </row>
    <row r="9" spans="1:16" x14ac:dyDescent="0.2">
      <c r="A9" s="776" t="s">
        <v>2</v>
      </c>
      <c r="B9" s="776" t="s">
        <v>3</v>
      </c>
      <c r="C9" s="746" t="s">
        <v>690</v>
      </c>
      <c r="D9" s="798"/>
      <c r="E9" s="798"/>
      <c r="F9" s="747"/>
      <c r="G9" s="746" t="s">
        <v>103</v>
      </c>
      <c r="H9" s="798"/>
      <c r="I9" s="798"/>
      <c r="J9" s="747"/>
      <c r="O9" s="18"/>
      <c r="P9" s="20"/>
    </row>
    <row r="10" spans="1:16" ht="53.25" customHeight="1" x14ac:dyDescent="0.2">
      <c r="A10" s="776"/>
      <c r="B10" s="776"/>
      <c r="C10" s="5" t="s">
        <v>182</v>
      </c>
      <c r="D10" s="5" t="s">
        <v>15</v>
      </c>
      <c r="E10" s="249" t="s">
        <v>363</v>
      </c>
      <c r="F10" s="7" t="s">
        <v>199</v>
      </c>
      <c r="G10" s="5" t="s">
        <v>182</v>
      </c>
      <c r="H10" s="24" t="s">
        <v>16</v>
      </c>
      <c r="I10" s="103" t="s">
        <v>739</v>
      </c>
      <c r="J10" s="5" t="s">
        <v>740</v>
      </c>
    </row>
    <row r="11" spans="1:16" x14ac:dyDescent="0.2">
      <c r="A11" s="62">
        <v>1</v>
      </c>
      <c r="B11" s="62">
        <v>2</v>
      </c>
      <c r="C11" s="5">
        <v>3</v>
      </c>
      <c r="D11" s="5">
        <v>4</v>
      </c>
      <c r="E11" s="5">
        <v>5</v>
      </c>
      <c r="F11" s="7">
        <v>6</v>
      </c>
      <c r="G11" s="5">
        <v>7</v>
      </c>
      <c r="H11" s="100">
        <v>8</v>
      </c>
      <c r="I11" s="5">
        <v>9</v>
      </c>
      <c r="J11" s="5">
        <v>10</v>
      </c>
    </row>
    <row r="12" spans="1:16" x14ac:dyDescent="0.2">
      <c r="A12" s="8">
        <v>1</v>
      </c>
      <c r="B12" s="9" t="s">
        <v>757</v>
      </c>
      <c r="C12" s="336">
        <v>0</v>
      </c>
      <c r="D12" s="336">
        <v>0</v>
      </c>
      <c r="E12" s="336">
        <v>0</v>
      </c>
      <c r="F12" s="336">
        <v>0</v>
      </c>
      <c r="G12" s="336">
        <v>0</v>
      </c>
      <c r="H12" s="336">
        <v>0</v>
      </c>
      <c r="I12" s="336">
        <v>0</v>
      </c>
      <c r="J12" s="336">
        <v>0</v>
      </c>
    </row>
    <row r="13" spans="1:16" x14ac:dyDescent="0.2">
      <c r="A13" s="8">
        <v>2</v>
      </c>
      <c r="B13" s="9" t="s">
        <v>758</v>
      </c>
      <c r="C13" s="336">
        <v>0</v>
      </c>
      <c r="D13" s="336">
        <v>0</v>
      </c>
      <c r="E13" s="336">
        <v>0</v>
      </c>
      <c r="F13" s="336">
        <v>0</v>
      </c>
      <c r="G13" s="336">
        <v>0</v>
      </c>
      <c r="H13" s="336">
        <v>0</v>
      </c>
      <c r="I13" s="336">
        <v>0</v>
      </c>
      <c r="J13" s="336">
        <v>0</v>
      </c>
    </row>
    <row r="14" spans="1:16" x14ac:dyDescent="0.2">
      <c r="A14" s="8">
        <v>3</v>
      </c>
      <c r="B14" s="9" t="s">
        <v>759</v>
      </c>
      <c r="C14" s="336">
        <v>0</v>
      </c>
      <c r="D14" s="336">
        <v>0</v>
      </c>
      <c r="E14" s="336">
        <v>0</v>
      </c>
      <c r="F14" s="336">
        <v>0</v>
      </c>
      <c r="G14" s="336">
        <v>0</v>
      </c>
      <c r="H14" s="336">
        <v>0</v>
      </c>
      <c r="I14" s="336">
        <v>0</v>
      </c>
      <c r="J14" s="336">
        <v>0</v>
      </c>
    </row>
    <row r="15" spans="1:16" x14ac:dyDescent="0.2">
      <c r="A15" s="8">
        <v>4</v>
      </c>
      <c r="B15" s="9" t="s">
        <v>760</v>
      </c>
      <c r="C15" s="336">
        <v>0</v>
      </c>
      <c r="D15" s="336">
        <v>0</v>
      </c>
      <c r="E15" s="336">
        <v>0</v>
      </c>
      <c r="F15" s="336">
        <v>0</v>
      </c>
      <c r="G15" s="336">
        <v>0</v>
      </c>
      <c r="H15" s="336">
        <v>0</v>
      </c>
      <c r="I15" s="336">
        <v>0</v>
      </c>
      <c r="J15" s="336">
        <v>0</v>
      </c>
    </row>
    <row r="16" spans="1:16" x14ac:dyDescent="0.2">
      <c r="A16" s="8">
        <v>5</v>
      </c>
      <c r="B16" s="9" t="s">
        <v>761</v>
      </c>
      <c r="C16" s="336">
        <v>0</v>
      </c>
      <c r="D16" s="336">
        <v>0</v>
      </c>
      <c r="E16" s="336">
        <v>0</v>
      </c>
      <c r="F16" s="336">
        <v>0</v>
      </c>
      <c r="G16" s="336">
        <v>0</v>
      </c>
      <c r="H16" s="336">
        <v>0</v>
      </c>
      <c r="I16" s="336">
        <v>0</v>
      </c>
      <c r="J16" s="336">
        <v>0</v>
      </c>
    </row>
    <row r="17" spans="1:10" x14ac:dyDescent="0.2">
      <c r="A17" s="332">
        <v>6</v>
      </c>
      <c r="B17" s="204" t="s">
        <v>762</v>
      </c>
      <c r="C17" s="336">
        <v>0</v>
      </c>
      <c r="D17" s="336">
        <v>0</v>
      </c>
      <c r="E17" s="336">
        <v>0</v>
      </c>
      <c r="F17" s="336">
        <v>0</v>
      </c>
      <c r="G17" s="336">
        <v>0</v>
      </c>
      <c r="H17" s="336">
        <v>0</v>
      </c>
      <c r="I17" s="336">
        <v>0</v>
      </c>
      <c r="J17" s="336">
        <v>0</v>
      </c>
    </row>
    <row r="18" spans="1:10" x14ac:dyDescent="0.2">
      <c r="A18" s="8">
        <v>7</v>
      </c>
      <c r="B18" s="9" t="s">
        <v>763</v>
      </c>
      <c r="C18" s="336">
        <v>0</v>
      </c>
      <c r="D18" s="336">
        <v>0</v>
      </c>
      <c r="E18" s="336">
        <v>0</v>
      </c>
      <c r="F18" s="336">
        <v>0</v>
      </c>
      <c r="G18" s="336">
        <v>0</v>
      </c>
      <c r="H18" s="336">
        <v>0</v>
      </c>
      <c r="I18" s="336">
        <v>0</v>
      </c>
      <c r="J18" s="336">
        <v>0</v>
      </c>
    </row>
    <row r="19" spans="1:10" x14ac:dyDescent="0.2">
      <c r="A19" s="8">
        <v>8</v>
      </c>
      <c r="B19" s="9" t="s">
        <v>764</v>
      </c>
      <c r="C19" s="336">
        <v>0</v>
      </c>
      <c r="D19" s="336">
        <v>0</v>
      </c>
      <c r="E19" s="336">
        <v>0</v>
      </c>
      <c r="F19" s="336">
        <v>0</v>
      </c>
      <c r="G19" s="336">
        <v>0</v>
      </c>
      <c r="H19" s="336">
        <v>0</v>
      </c>
      <c r="I19" s="336">
        <v>0</v>
      </c>
      <c r="J19" s="336">
        <v>0</v>
      </c>
    </row>
    <row r="20" spans="1:10" x14ac:dyDescent="0.2">
      <c r="A20" s="333">
        <v>9</v>
      </c>
      <c r="B20" s="9" t="s">
        <v>765</v>
      </c>
      <c r="C20" s="336">
        <v>0</v>
      </c>
      <c r="D20" s="336">
        <v>0</v>
      </c>
      <c r="E20" s="336">
        <v>0</v>
      </c>
      <c r="F20" s="336">
        <v>0</v>
      </c>
      <c r="G20" s="336">
        <v>0</v>
      </c>
      <c r="H20" s="336">
        <v>0</v>
      </c>
      <c r="I20" s="336">
        <v>0</v>
      </c>
      <c r="J20" s="336">
        <v>0</v>
      </c>
    </row>
    <row r="21" spans="1:10" x14ac:dyDescent="0.2">
      <c r="A21" s="8">
        <v>10</v>
      </c>
      <c r="B21" s="9" t="s">
        <v>766</v>
      </c>
      <c r="C21" s="336">
        <v>0</v>
      </c>
      <c r="D21" s="336">
        <v>0</v>
      </c>
      <c r="E21" s="336">
        <v>0</v>
      </c>
      <c r="F21" s="336">
        <v>0</v>
      </c>
      <c r="G21" s="336">
        <v>0</v>
      </c>
      <c r="H21" s="336">
        <v>0</v>
      </c>
      <c r="I21" s="336">
        <v>0</v>
      </c>
      <c r="J21" s="336">
        <v>0</v>
      </c>
    </row>
    <row r="22" spans="1:10" x14ac:dyDescent="0.2">
      <c r="A22" s="8">
        <v>11</v>
      </c>
      <c r="B22" s="9" t="s">
        <v>767</v>
      </c>
      <c r="C22" s="336">
        <v>0</v>
      </c>
      <c r="D22" s="336">
        <v>0</v>
      </c>
      <c r="E22" s="336">
        <v>0</v>
      </c>
      <c r="F22" s="336">
        <v>0</v>
      </c>
      <c r="G22" s="336">
        <v>0</v>
      </c>
      <c r="H22" s="336">
        <v>0</v>
      </c>
      <c r="I22" s="336">
        <v>0</v>
      </c>
      <c r="J22" s="336">
        <v>0</v>
      </c>
    </row>
    <row r="23" spans="1:10" x14ac:dyDescent="0.2">
      <c r="A23" s="746" t="s">
        <v>17</v>
      </c>
      <c r="B23" s="747"/>
      <c r="C23" s="337">
        <v>0</v>
      </c>
      <c r="D23" s="337">
        <v>0</v>
      </c>
      <c r="E23" s="337">
        <v>0</v>
      </c>
      <c r="F23" s="337">
        <v>0</v>
      </c>
      <c r="G23" s="337">
        <v>0</v>
      </c>
      <c r="H23" s="337">
        <v>0</v>
      </c>
      <c r="I23" s="337">
        <v>0</v>
      </c>
      <c r="J23" s="337">
        <v>0</v>
      </c>
    </row>
    <row r="24" spans="1:10" x14ac:dyDescent="0.2">
      <c r="A24" s="11"/>
      <c r="B24" s="29"/>
      <c r="C24" s="29"/>
      <c r="D24" s="20"/>
      <c r="E24" s="20"/>
      <c r="F24" s="20"/>
      <c r="G24" s="20"/>
      <c r="H24" s="20"/>
      <c r="I24" s="20"/>
      <c r="J24" s="20"/>
    </row>
    <row r="25" spans="1:10" x14ac:dyDescent="0.2">
      <c r="A25" s="883" t="s">
        <v>741</v>
      </c>
      <c r="B25" s="883"/>
      <c r="C25" s="883"/>
      <c r="D25" s="883"/>
      <c r="E25" s="883"/>
      <c r="F25" s="883"/>
      <c r="G25" s="883"/>
      <c r="H25" s="883"/>
      <c r="I25" s="20"/>
      <c r="J25" s="20"/>
    </row>
    <row r="26" spans="1:10" x14ac:dyDescent="0.2">
      <c r="A26" s="11"/>
      <c r="B26" s="29"/>
      <c r="C26" s="29"/>
      <c r="D26" s="20"/>
      <c r="E26" s="20"/>
      <c r="F26" s="20"/>
      <c r="G26" s="20"/>
      <c r="H26" s="20"/>
      <c r="I26" s="20"/>
      <c r="J26" s="20"/>
    </row>
    <row r="27" spans="1:10" s="351" customFormat="1" x14ac:dyDescent="0.2">
      <c r="A27" s="11"/>
      <c r="B27" s="29"/>
      <c r="C27" s="29"/>
      <c r="D27" s="20"/>
      <c r="E27" s="20"/>
      <c r="F27" s="20"/>
      <c r="G27" s="20"/>
      <c r="H27" s="20"/>
      <c r="I27" s="20"/>
      <c r="J27" s="20"/>
    </row>
    <row r="28" spans="1:10" s="351" customFormat="1" x14ac:dyDescent="0.2">
      <c r="A28" s="11"/>
      <c r="B28" s="29"/>
      <c r="C28" s="29"/>
      <c r="D28" s="20"/>
      <c r="E28" s="20"/>
      <c r="F28" s="20"/>
      <c r="G28" s="20"/>
      <c r="H28" s="20"/>
      <c r="I28" s="20"/>
      <c r="J28" s="20"/>
    </row>
    <row r="29" spans="1:10" s="351" customFormat="1" x14ac:dyDescent="0.2">
      <c r="A29" s="11"/>
      <c r="B29" s="29"/>
      <c r="C29" s="29"/>
      <c r="D29" s="20"/>
      <c r="E29" s="20"/>
      <c r="F29" s="20"/>
      <c r="G29" s="20"/>
      <c r="H29" s="20"/>
      <c r="I29" s="20"/>
      <c r="J29" s="20"/>
    </row>
    <row r="30" spans="1:10" s="351" customFormat="1" x14ac:dyDescent="0.2">
      <c r="A30" s="11"/>
      <c r="B30" s="29"/>
      <c r="C30" s="29"/>
      <c r="D30" s="20"/>
      <c r="E30" s="20"/>
      <c r="F30" s="20"/>
      <c r="G30" s="20"/>
      <c r="H30" s="20"/>
      <c r="I30" s="20"/>
      <c r="J30" s="20"/>
    </row>
    <row r="31" spans="1:10" ht="15.75" customHeight="1" x14ac:dyDescent="0.2">
      <c r="A31" s="14" t="s">
        <v>11</v>
      </c>
      <c r="B31" s="14"/>
      <c r="C31" s="14"/>
      <c r="D31" s="14"/>
      <c r="E31" s="14"/>
      <c r="F31" s="14"/>
      <c r="G31" s="14"/>
      <c r="H31" s="351"/>
      <c r="I31" s="347"/>
      <c r="J31" s="363" t="s">
        <v>12</v>
      </c>
    </row>
    <row r="32" spans="1:10" ht="12.75" customHeight="1" x14ac:dyDescent="0.2">
      <c r="A32" s="347"/>
      <c r="B32" s="347"/>
      <c r="C32" s="347"/>
      <c r="D32" s="347"/>
      <c r="E32" s="347"/>
      <c r="F32" s="347"/>
      <c r="G32" s="347"/>
      <c r="H32" s="347"/>
      <c r="I32" s="347"/>
      <c r="J32" s="363" t="s">
        <v>956</v>
      </c>
    </row>
    <row r="33" spans="1:10" ht="12.75" customHeight="1" x14ac:dyDescent="0.2">
      <c r="A33" s="347"/>
      <c r="B33" s="347"/>
      <c r="C33" s="347"/>
      <c r="D33" s="347"/>
      <c r="E33" s="347"/>
      <c r="F33" s="347"/>
      <c r="G33" s="347"/>
      <c r="H33" s="347"/>
      <c r="I33" s="347"/>
      <c r="J33" s="363" t="s">
        <v>775</v>
      </c>
    </row>
    <row r="34" spans="1:10" x14ac:dyDescent="0.2">
      <c r="A34" s="14"/>
      <c r="B34" s="14"/>
      <c r="C34" s="14"/>
      <c r="E34" s="14"/>
      <c r="H34" s="791" t="s">
        <v>83</v>
      </c>
      <c r="I34" s="791"/>
      <c r="J34" s="791"/>
    </row>
    <row r="38" spans="1:10" x14ac:dyDescent="0.2">
      <c r="A38" s="884"/>
      <c r="B38" s="884"/>
      <c r="C38" s="884"/>
      <c r="D38" s="884"/>
      <c r="E38" s="884"/>
      <c r="F38" s="884"/>
      <c r="G38" s="884"/>
      <c r="H38" s="884"/>
      <c r="I38" s="884"/>
      <c r="J38" s="884"/>
    </row>
    <row r="40" spans="1:10" x14ac:dyDescent="0.2">
      <c r="A40" s="884"/>
      <c r="B40" s="884"/>
      <c r="C40" s="884"/>
      <c r="D40" s="884"/>
      <c r="E40" s="884"/>
      <c r="F40" s="884"/>
      <c r="G40" s="884"/>
      <c r="H40" s="884"/>
      <c r="I40" s="884"/>
      <c r="J40" s="884"/>
    </row>
  </sheetData>
  <mergeCells count="15">
    <mergeCell ref="E1:I1"/>
    <mergeCell ref="A2:J2"/>
    <mergeCell ref="A3:J3"/>
    <mergeCell ref="A5:J5"/>
    <mergeCell ref="A8:B8"/>
    <mergeCell ref="H8:J8"/>
    <mergeCell ref="H34:J34"/>
    <mergeCell ref="A38:J38"/>
    <mergeCell ref="A40:J40"/>
    <mergeCell ref="A9:A10"/>
    <mergeCell ref="B9:B10"/>
    <mergeCell ref="C9:F9"/>
    <mergeCell ref="G9:J9"/>
    <mergeCell ref="A23:B23"/>
    <mergeCell ref="A25:H25"/>
  </mergeCells>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&amp;C- 56 -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topLeftCell="A7" zoomScaleSheetLayoutView="100" workbookViewId="0">
      <selection activeCell="H17" sqref="H17"/>
    </sheetView>
  </sheetViews>
  <sheetFormatPr defaultRowHeight="12.75" x14ac:dyDescent="0.2"/>
  <cols>
    <col min="1" max="1" width="8.7109375" customWidth="1"/>
    <col min="2" max="2" width="11.7109375" style="341" customWidth="1"/>
    <col min="3" max="3" width="114.5703125" customWidth="1"/>
  </cols>
  <sheetData>
    <row r="1" spans="1:7" ht="21.75" customHeight="1" x14ac:dyDescent="0.25">
      <c r="A1" s="743" t="s">
        <v>553</v>
      </c>
      <c r="B1" s="743"/>
      <c r="C1" s="743"/>
      <c r="D1" s="743"/>
      <c r="E1" s="291"/>
      <c r="F1" s="291"/>
      <c r="G1" s="291"/>
    </row>
    <row r="2" spans="1:7" x14ac:dyDescent="0.2">
      <c r="A2" s="3" t="s">
        <v>73</v>
      </c>
      <c r="B2" s="337" t="s">
        <v>554</v>
      </c>
      <c r="C2" s="3" t="s">
        <v>555</v>
      </c>
    </row>
    <row r="3" spans="1:7" x14ac:dyDescent="0.2">
      <c r="A3" s="565">
        <v>1</v>
      </c>
      <c r="B3" s="566" t="s">
        <v>556</v>
      </c>
      <c r="C3" s="566" t="s">
        <v>895</v>
      </c>
      <c r="D3" s="545"/>
    </row>
    <row r="4" spans="1:7" x14ac:dyDescent="0.2">
      <c r="A4" s="565">
        <v>2</v>
      </c>
      <c r="B4" s="566" t="s">
        <v>557</v>
      </c>
      <c r="C4" s="566" t="s">
        <v>896</v>
      </c>
      <c r="D4" s="545"/>
    </row>
    <row r="5" spans="1:7" x14ac:dyDescent="0.2">
      <c r="A5" s="565">
        <v>3</v>
      </c>
      <c r="B5" s="566" t="s">
        <v>558</v>
      </c>
      <c r="C5" s="566" t="s">
        <v>897</v>
      </c>
      <c r="D5" s="545"/>
    </row>
    <row r="6" spans="1:7" x14ac:dyDescent="0.2">
      <c r="A6" s="565">
        <v>4</v>
      </c>
      <c r="B6" s="566" t="s">
        <v>957</v>
      </c>
      <c r="C6" s="566" t="s">
        <v>898</v>
      </c>
      <c r="D6" s="545"/>
    </row>
    <row r="7" spans="1:7" x14ac:dyDescent="0.2">
      <c r="A7" s="565">
        <v>5</v>
      </c>
      <c r="B7" s="566" t="s">
        <v>559</v>
      </c>
      <c r="C7" s="566" t="s">
        <v>899</v>
      </c>
      <c r="D7" s="545"/>
    </row>
    <row r="8" spans="1:7" x14ac:dyDescent="0.2">
      <c r="A8" s="565">
        <v>6</v>
      </c>
      <c r="B8" s="566" t="s">
        <v>560</v>
      </c>
      <c r="C8" s="566" t="s">
        <v>900</v>
      </c>
      <c r="D8" s="545"/>
    </row>
    <row r="9" spans="1:7" x14ac:dyDescent="0.2">
      <c r="A9" s="565">
        <v>7</v>
      </c>
      <c r="B9" s="566" t="s">
        <v>561</v>
      </c>
      <c r="C9" s="566" t="s">
        <v>901</v>
      </c>
      <c r="D9" s="545"/>
    </row>
    <row r="10" spans="1:7" x14ac:dyDescent="0.2">
      <c r="A10" s="565">
        <v>8</v>
      </c>
      <c r="B10" s="566" t="s">
        <v>562</v>
      </c>
      <c r="C10" s="566" t="s">
        <v>902</v>
      </c>
      <c r="D10" s="545"/>
    </row>
    <row r="11" spans="1:7" x14ac:dyDescent="0.2">
      <c r="A11" s="565">
        <v>9</v>
      </c>
      <c r="B11" s="566" t="s">
        <v>563</v>
      </c>
      <c r="C11" s="566" t="s">
        <v>903</v>
      </c>
      <c r="D11" s="545"/>
    </row>
    <row r="12" spans="1:7" x14ac:dyDescent="0.2">
      <c r="A12" s="565">
        <v>10</v>
      </c>
      <c r="B12" s="566" t="s">
        <v>564</v>
      </c>
      <c r="C12" s="566" t="s">
        <v>904</v>
      </c>
      <c r="D12" s="545"/>
    </row>
    <row r="13" spans="1:7" x14ac:dyDescent="0.2">
      <c r="A13" s="565">
        <v>11</v>
      </c>
      <c r="B13" s="566" t="s">
        <v>683</v>
      </c>
      <c r="C13" s="566" t="s">
        <v>684</v>
      </c>
      <c r="D13" s="545"/>
    </row>
    <row r="14" spans="1:7" x14ac:dyDescent="0.2">
      <c r="A14" s="565">
        <v>12</v>
      </c>
      <c r="B14" s="566" t="s">
        <v>565</v>
      </c>
      <c r="C14" s="566" t="s">
        <v>905</v>
      </c>
      <c r="D14" s="545"/>
    </row>
    <row r="15" spans="1:7" x14ac:dyDescent="0.2">
      <c r="A15" s="565">
        <v>13</v>
      </c>
      <c r="B15" s="566" t="s">
        <v>566</v>
      </c>
      <c r="C15" s="566" t="s">
        <v>906</v>
      </c>
      <c r="D15" s="545"/>
    </row>
    <row r="16" spans="1:7" x14ac:dyDescent="0.2">
      <c r="A16" s="565">
        <v>14</v>
      </c>
      <c r="B16" s="566" t="s">
        <v>567</v>
      </c>
      <c r="C16" s="566" t="s">
        <v>907</v>
      </c>
      <c r="D16" s="545"/>
    </row>
    <row r="17" spans="1:4" x14ac:dyDescent="0.2">
      <c r="A17" s="565">
        <v>15</v>
      </c>
      <c r="B17" s="566" t="s">
        <v>568</v>
      </c>
      <c r="C17" s="566" t="s">
        <v>908</v>
      </c>
      <c r="D17" s="545"/>
    </row>
    <row r="18" spans="1:4" x14ac:dyDescent="0.2">
      <c r="A18" s="565">
        <v>16</v>
      </c>
      <c r="B18" s="566" t="s">
        <v>569</v>
      </c>
      <c r="C18" s="566" t="s">
        <v>909</v>
      </c>
      <c r="D18" s="545"/>
    </row>
    <row r="19" spans="1:4" x14ac:dyDescent="0.2">
      <c r="A19" s="565">
        <v>17</v>
      </c>
      <c r="B19" s="566" t="s">
        <v>570</v>
      </c>
      <c r="C19" s="566" t="s">
        <v>910</v>
      </c>
      <c r="D19" s="545"/>
    </row>
    <row r="20" spans="1:4" x14ac:dyDescent="0.2">
      <c r="A20" s="565">
        <v>18</v>
      </c>
      <c r="B20" s="566" t="s">
        <v>571</v>
      </c>
      <c r="C20" s="566" t="s">
        <v>911</v>
      </c>
      <c r="D20" s="545"/>
    </row>
    <row r="21" spans="1:4" x14ac:dyDescent="0.2">
      <c r="A21" s="565">
        <v>19</v>
      </c>
      <c r="B21" s="566" t="s">
        <v>572</v>
      </c>
      <c r="C21" s="566" t="s">
        <v>912</v>
      </c>
      <c r="D21" s="545"/>
    </row>
    <row r="22" spans="1:4" x14ac:dyDescent="0.2">
      <c r="A22" s="565">
        <v>20</v>
      </c>
      <c r="B22" s="566" t="s">
        <v>573</v>
      </c>
      <c r="C22" s="566" t="s">
        <v>913</v>
      </c>
      <c r="D22" s="545"/>
    </row>
    <row r="23" spans="1:4" x14ac:dyDescent="0.2">
      <c r="A23" s="565">
        <v>21</v>
      </c>
      <c r="B23" s="566" t="s">
        <v>574</v>
      </c>
      <c r="C23" s="566" t="s">
        <v>914</v>
      </c>
      <c r="D23" s="545"/>
    </row>
    <row r="24" spans="1:4" x14ac:dyDescent="0.2">
      <c r="A24" s="565">
        <v>22</v>
      </c>
      <c r="B24" s="566" t="s">
        <v>575</v>
      </c>
      <c r="C24" s="566" t="s">
        <v>915</v>
      </c>
      <c r="D24" s="545"/>
    </row>
    <row r="25" spans="1:4" x14ac:dyDescent="0.2">
      <c r="A25" s="565">
        <v>23</v>
      </c>
      <c r="B25" s="566" t="s">
        <v>576</v>
      </c>
      <c r="C25" s="566" t="s">
        <v>916</v>
      </c>
      <c r="D25" s="545"/>
    </row>
    <row r="26" spans="1:4" x14ac:dyDescent="0.2">
      <c r="A26" s="565">
        <v>24</v>
      </c>
      <c r="B26" s="566" t="s">
        <v>577</v>
      </c>
      <c r="C26" s="566" t="s">
        <v>917</v>
      </c>
      <c r="D26" s="545"/>
    </row>
    <row r="27" spans="1:4" x14ac:dyDescent="0.2">
      <c r="A27" s="565">
        <v>25</v>
      </c>
      <c r="B27" s="566" t="s">
        <v>578</v>
      </c>
      <c r="C27" s="566" t="s">
        <v>918</v>
      </c>
      <c r="D27" s="545"/>
    </row>
    <row r="28" spans="1:4" x14ac:dyDescent="0.2">
      <c r="A28" s="565">
        <v>26</v>
      </c>
      <c r="B28" s="566" t="s">
        <v>579</v>
      </c>
      <c r="C28" s="566" t="s">
        <v>919</v>
      </c>
      <c r="D28" s="545"/>
    </row>
    <row r="29" spans="1:4" x14ac:dyDescent="0.2">
      <c r="A29" s="565">
        <v>27</v>
      </c>
      <c r="B29" s="566" t="s">
        <v>580</v>
      </c>
      <c r="C29" s="566" t="s">
        <v>920</v>
      </c>
      <c r="D29" s="545"/>
    </row>
    <row r="30" spans="1:4" x14ac:dyDescent="0.2">
      <c r="A30" s="565">
        <v>28</v>
      </c>
      <c r="B30" s="566" t="s">
        <v>581</v>
      </c>
      <c r="C30" s="566" t="s">
        <v>582</v>
      </c>
      <c r="D30" s="545"/>
    </row>
    <row r="31" spans="1:4" x14ac:dyDescent="0.2">
      <c r="A31" s="565">
        <v>29</v>
      </c>
      <c r="B31" s="566" t="s">
        <v>583</v>
      </c>
      <c r="C31" s="566" t="s">
        <v>584</v>
      </c>
      <c r="D31" s="545"/>
    </row>
    <row r="32" spans="1:4" x14ac:dyDescent="0.2">
      <c r="A32" s="565">
        <v>30</v>
      </c>
      <c r="B32" s="566" t="s">
        <v>585</v>
      </c>
      <c r="C32" s="566" t="s">
        <v>586</v>
      </c>
      <c r="D32" s="545"/>
    </row>
    <row r="33" spans="1:4" x14ac:dyDescent="0.2">
      <c r="A33" s="565">
        <v>31</v>
      </c>
      <c r="B33" s="566" t="s">
        <v>682</v>
      </c>
      <c r="C33" s="566" t="s">
        <v>681</v>
      </c>
      <c r="D33" s="545"/>
    </row>
    <row r="34" spans="1:4" x14ac:dyDescent="0.2">
      <c r="A34" s="565">
        <v>32</v>
      </c>
      <c r="B34" s="566" t="s">
        <v>753</v>
      </c>
      <c r="C34" s="566" t="s">
        <v>754</v>
      </c>
      <c r="D34" s="545"/>
    </row>
    <row r="35" spans="1:4" x14ac:dyDescent="0.2">
      <c r="A35" s="565">
        <v>33</v>
      </c>
      <c r="B35" s="566" t="s">
        <v>587</v>
      </c>
      <c r="C35" s="566" t="s">
        <v>588</v>
      </c>
      <c r="D35" s="545"/>
    </row>
    <row r="36" spans="1:4" x14ac:dyDescent="0.2">
      <c r="A36" s="565">
        <v>34</v>
      </c>
      <c r="B36" s="566" t="s">
        <v>589</v>
      </c>
      <c r="C36" s="566" t="s">
        <v>588</v>
      </c>
      <c r="D36" s="545"/>
    </row>
    <row r="37" spans="1:4" x14ac:dyDescent="0.2">
      <c r="A37" s="565">
        <v>35</v>
      </c>
      <c r="B37" s="566" t="s">
        <v>590</v>
      </c>
      <c r="C37" s="566" t="s">
        <v>591</v>
      </c>
      <c r="D37" s="545"/>
    </row>
    <row r="38" spans="1:4" x14ac:dyDescent="0.2">
      <c r="A38" s="565">
        <v>36</v>
      </c>
      <c r="B38" s="566" t="s">
        <v>592</v>
      </c>
      <c r="C38" s="566" t="s">
        <v>593</v>
      </c>
      <c r="D38" s="545"/>
    </row>
    <row r="39" spans="1:4" x14ac:dyDescent="0.2">
      <c r="A39" s="565">
        <v>37</v>
      </c>
      <c r="B39" s="566" t="s">
        <v>594</v>
      </c>
      <c r="C39" s="566" t="s">
        <v>595</v>
      </c>
      <c r="D39" s="545"/>
    </row>
    <row r="40" spans="1:4" x14ac:dyDescent="0.2">
      <c r="A40" s="565">
        <v>38</v>
      </c>
      <c r="B40" s="566" t="s">
        <v>596</v>
      </c>
      <c r="C40" s="566" t="s">
        <v>597</v>
      </c>
      <c r="D40" s="545"/>
    </row>
    <row r="41" spans="1:4" x14ac:dyDescent="0.2">
      <c r="A41" s="565">
        <v>39</v>
      </c>
      <c r="B41" s="566" t="s">
        <v>598</v>
      </c>
      <c r="C41" s="566" t="s">
        <v>599</v>
      </c>
      <c r="D41" s="545"/>
    </row>
    <row r="42" spans="1:4" x14ac:dyDescent="0.2">
      <c r="A42" s="565">
        <v>40</v>
      </c>
      <c r="B42" s="566" t="s">
        <v>600</v>
      </c>
      <c r="C42" s="566" t="s">
        <v>601</v>
      </c>
      <c r="D42" s="545"/>
    </row>
    <row r="43" spans="1:4" x14ac:dyDescent="0.2">
      <c r="A43" s="565">
        <v>41</v>
      </c>
      <c r="B43" s="566" t="s">
        <v>602</v>
      </c>
      <c r="C43" s="566" t="s">
        <v>603</v>
      </c>
      <c r="D43" s="545"/>
    </row>
    <row r="44" spans="1:4" x14ac:dyDescent="0.2">
      <c r="A44" s="565">
        <v>42</v>
      </c>
      <c r="B44" s="566" t="s">
        <v>604</v>
      </c>
      <c r="C44" s="566" t="s">
        <v>921</v>
      </c>
      <c r="D44" s="545"/>
    </row>
    <row r="45" spans="1:4" x14ac:dyDescent="0.2">
      <c r="A45" s="565">
        <v>43</v>
      </c>
      <c r="B45" s="566" t="s">
        <v>605</v>
      </c>
      <c r="C45" s="566" t="s">
        <v>606</v>
      </c>
      <c r="D45" s="545"/>
    </row>
    <row r="46" spans="1:4" x14ac:dyDescent="0.2">
      <c r="A46" s="565">
        <v>44</v>
      </c>
      <c r="B46" s="566" t="s">
        <v>607</v>
      </c>
      <c r="C46" s="566" t="s">
        <v>608</v>
      </c>
      <c r="D46" s="545"/>
    </row>
    <row r="47" spans="1:4" x14ac:dyDescent="0.2">
      <c r="A47" s="565">
        <v>45</v>
      </c>
      <c r="B47" s="566" t="s">
        <v>609</v>
      </c>
      <c r="C47" s="566" t="s">
        <v>610</v>
      </c>
      <c r="D47" s="545"/>
    </row>
    <row r="48" spans="1:4" x14ac:dyDescent="0.2">
      <c r="A48" s="565">
        <v>46</v>
      </c>
      <c r="B48" s="566" t="s">
        <v>611</v>
      </c>
      <c r="C48" s="566" t="s">
        <v>612</v>
      </c>
      <c r="D48" s="545"/>
    </row>
    <row r="49" spans="1:4" x14ac:dyDescent="0.2">
      <c r="A49" s="565">
        <v>47</v>
      </c>
      <c r="B49" s="566" t="s">
        <v>613</v>
      </c>
      <c r="C49" s="566" t="s">
        <v>614</v>
      </c>
      <c r="D49" s="545"/>
    </row>
    <row r="50" spans="1:4" x14ac:dyDescent="0.2">
      <c r="A50" s="565">
        <v>48</v>
      </c>
      <c r="B50" s="566" t="s">
        <v>615</v>
      </c>
      <c r="C50" s="566" t="s">
        <v>922</v>
      </c>
      <c r="D50" s="545"/>
    </row>
    <row r="51" spans="1:4" x14ac:dyDescent="0.2">
      <c r="A51" s="565">
        <v>49</v>
      </c>
      <c r="B51" s="566" t="s">
        <v>616</v>
      </c>
      <c r="C51" s="566" t="s">
        <v>923</v>
      </c>
      <c r="D51" s="545"/>
    </row>
    <row r="52" spans="1:4" x14ac:dyDescent="0.2">
      <c r="A52" s="565">
        <v>50</v>
      </c>
      <c r="B52" s="566" t="s">
        <v>617</v>
      </c>
      <c r="C52" s="566" t="s">
        <v>618</v>
      </c>
      <c r="D52" s="545"/>
    </row>
    <row r="53" spans="1:4" x14ac:dyDescent="0.2">
      <c r="A53" s="565">
        <v>51</v>
      </c>
      <c r="B53" s="566" t="s">
        <v>619</v>
      </c>
      <c r="C53" s="566" t="s">
        <v>620</v>
      </c>
      <c r="D53" s="545"/>
    </row>
    <row r="54" spans="1:4" x14ac:dyDescent="0.2">
      <c r="A54" s="565">
        <v>52</v>
      </c>
      <c r="B54" s="566" t="s">
        <v>621</v>
      </c>
      <c r="C54" s="566" t="s">
        <v>819</v>
      </c>
      <c r="D54" s="545"/>
    </row>
    <row r="55" spans="1:4" x14ac:dyDescent="0.2">
      <c r="A55" s="565">
        <v>53</v>
      </c>
      <c r="B55" s="566" t="s">
        <v>622</v>
      </c>
      <c r="C55" s="566" t="s">
        <v>807</v>
      </c>
      <c r="D55" s="545"/>
    </row>
    <row r="56" spans="1:4" x14ac:dyDescent="0.2">
      <c r="A56" s="565">
        <v>54</v>
      </c>
      <c r="B56" s="566" t="s">
        <v>623</v>
      </c>
      <c r="C56" s="566" t="s">
        <v>808</v>
      </c>
      <c r="D56" s="545"/>
    </row>
    <row r="57" spans="1:4" x14ac:dyDescent="0.2">
      <c r="A57" s="565">
        <v>55</v>
      </c>
      <c r="B57" s="566" t="s">
        <v>624</v>
      </c>
      <c r="C57" s="566" t="s">
        <v>809</v>
      </c>
      <c r="D57" s="545"/>
    </row>
    <row r="58" spans="1:4" x14ac:dyDescent="0.2">
      <c r="A58" s="565">
        <v>56</v>
      </c>
      <c r="B58" s="566" t="s">
        <v>625</v>
      </c>
      <c r="C58" s="566" t="s">
        <v>810</v>
      </c>
      <c r="D58" s="545"/>
    </row>
    <row r="59" spans="1:4" x14ac:dyDescent="0.2">
      <c r="A59" s="565">
        <v>57</v>
      </c>
      <c r="B59" s="566" t="s">
        <v>626</v>
      </c>
      <c r="C59" s="566" t="s">
        <v>811</v>
      </c>
      <c r="D59" s="545"/>
    </row>
    <row r="60" spans="1:4" x14ac:dyDescent="0.2">
      <c r="A60" s="565">
        <v>58</v>
      </c>
      <c r="B60" s="566" t="s">
        <v>627</v>
      </c>
      <c r="C60" s="566" t="s">
        <v>812</v>
      </c>
      <c r="D60" s="545"/>
    </row>
    <row r="61" spans="1:4" x14ac:dyDescent="0.2">
      <c r="A61" s="565">
        <v>59</v>
      </c>
      <c r="B61" s="566" t="s">
        <v>628</v>
      </c>
      <c r="C61" s="566" t="s">
        <v>813</v>
      </c>
      <c r="D61" s="545"/>
    </row>
    <row r="62" spans="1:4" x14ac:dyDescent="0.2">
      <c r="A62" s="565">
        <v>60</v>
      </c>
      <c r="B62" s="566" t="s">
        <v>629</v>
      </c>
      <c r="C62" s="566" t="s">
        <v>814</v>
      </c>
      <c r="D62" s="545"/>
    </row>
    <row r="63" spans="1:4" x14ac:dyDescent="0.2">
      <c r="A63" s="565">
        <v>61</v>
      </c>
      <c r="B63" s="566" t="s">
        <v>722</v>
      </c>
      <c r="C63" s="566" t="s">
        <v>726</v>
      </c>
      <c r="D63" s="545"/>
    </row>
    <row r="64" spans="1:4" x14ac:dyDescent="0.2">
      <c r="A64" s="565">
        <v>62</v>
      </c>
      <c r="B64" s="566" t="s">
        <v>630</v>
      </c>
      <c r="C64" s="566" t="s">
        <v>815</v>
      </c>
      <c r="D64" s="545"/>
    </row>
    <row r="65" spans="1:4" x14ac:dyDescent="0.2">
      <c r="A65" s="565">
        <v>63</v>
      </c>
      <c r="B65" s="567" t="s">
        <v>727</v>
      </c>
      <c r="C65" s="566" t="s">
        <v>816</v>
      </c>
      <c r="D65" s="545"/>
    </row>
    <row r="66" spans="1:4" x14ac:dyDescent="0.2">
      <c r="A66" s="565">
        <v>64</v>
      </c>
      <c r="B66" s="566" t="s">
        <v>631</v>
      </c>
      <c r="C66" s="566" t="s">
        <v>817</v>
      </c>
      <c r="D66" s="545"/>
    </row>
    <row r="67" spans="1:4" x14ac:dyDescent="0.2">
      <c r="A67" s="565">
        <v>65</v>
      </c>
      <c r="B67" s="566" t="s">
        <v>632</v>
      </c>
      <c r="C67" s="566" t="s">
        <v>818</v>
      </c>
      <c r="D67" s="545"/>
    </row>
    <row r="68" spans="1:4" x14ac:dyDescent="0.2">
      <c r="A68" s="565">
        <v>66</v>
      </c>
      <c r="B68" s="568" t="s">
        <v>685</v>
      </c>
      <c r="C68" s="568" t="s">
        <v>924</v>
      </c>
      <c r="D68" s="545"/>
    </row>
    <row r="69" spans="1:4" x14ac:dyDescent="0.2">
      <c r="A69" s="565">
        <v>67</v>
      </c>
      <c r="B69" s="568" t="s">
        <v>686</v>
      </c>
      <c r="C69" s="568" t="s">
        <v>909</v>
      </c>
      <c r="D69" s="546"/>
    </row>
    <row r="70" spans="1:4" x14ac:dyDescent="0.2">
      <c r="D70" s="546"/>
    </row>
  </sheetData>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7:C67" location="'AT_31_Budget_provision '!A1" display="AT - 31"/>
    <hyperlink ref="B68:C68" location="'AT32_Drought Pry Util'!A1" display="AT - 32"/>
    <hyperlink ref="B69:C69" location="'AT-32A Drought UPry Util'!A1" display="AT - 32 A"/>
  </hyperlinks>
  <printOptions horizontalCentered="1" verticalCentered="1"/>
  <pageMargins left="0.70866141732283472" right="0.70866141732283472" top="0.19685039370078741" bottom="0.19685039370078741"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topLeftCell="A11" zoomScaleSheetLayoutView="100" workbookViewId="0">
      <selection activeCell="L32" sqref="L32"/>
    </sheetView>
  </sheetViews>
  <sheetFormatPr defaultRowHeight="12.75" x14ac:dyDescent="0.2"/>
  <cols>
    <col min="1" max="1" width="6.7109375" style="15" customWidth="1"/>
    <col min="2" max="2" width="20.5703125" style="15" bestFit="1" customWidth="1"/>
    <col min="3" max="3" width="12" style="15" customWidth="1"/>
    <col min="4" max="4" width="10.42578125" style="15" customWidth="1"/>
    <col min="5" max="5" width="10.140625" style="15" customWidth="1"/>
    <col min="6" max="6" width="13" style="15" customWidth="1"/>
    <col min="7" max="7" width="15.140625" style="15" customWidth="1"/>
    <col min="8" max="8" width="12.42578125" style="15" customWidth="1"/>
    <col min="9" max="9" width="12.140625" style="15" customWidth="1"/>
    <col min="10" max="10" width="11.7109375" style="15" customWidth="1"/>
    <col min="11" max="11" width="12" style="15" customWidth="1"/>
    <col min="12" max="12" width="14.140625" style="15" customWidth="1"/>
    <col min="13" max="16384" width="9.140625" style="15"/>
  </cols>
  <sheetData>
    <row r="1" spans="1:18" customFormat="1" ht="15" x14ac:dyDescent="0.2">
      <c r="D1" s="34"/>
      <c r="E1" s="34"/>
      <c r="F1" s="34"/>
      <c r="G1" s="34"/>
      <c r="H1" s="34"/>
      <c r="I1" s="34"/>
      <c r="J1" s="34"/>
      <c r="K1" s="34"/>
      <c r="L1" s="887" t="s">
        <v>62</v>
      </c>
      <c r="M1" s="887"/>
      <c r="N1" s="40"/>
      <c r="O1" s="40"/>
    </row>
    <row r="2" spans="1:18" customFormat="1" ht="15" x14ac:dyDescent="0.2">
      <c r="A2" s="874" t="s">
        <v>0</v>
      </c>
      <c r="B2" s="874"/>
      <c r="C2" s="874"/>
      <c r="D2" s="874"/>
      <c r="E2" s="874"/>
      <c r="F2" s="874"/>
      <c r="G2" s="874"/>
      <c r="H2" s="874"/>
      <c r="I2" s="874"/>
      <c r="J2" s="874"/>
      <c r="K2" s="874"/>
      <c r="L2" s="874"/>
      <c r="M2" s="42"/>
      <c r="N2" s="42"/>
      <c r="O2" s="42"/>
    </row>
    <row r="3" spans="1:18" customFormat="1" ht="20.25" x14ac:dyDescent="0.3">
      <c r="A3" s="787" t="s">
        <v>821</v>
      </c>
      <c r="B3" s="787"/>
      <c r="C3" s="787"/>
      <c r="D3" s="787"/>
      <c r="E3" s="787"/>
      <c r="F3" s="787"/>
      <c r="G3" s="787"/>
      <c r="H3" s="787"/>
      <c r="I3" s="787"/>
      <c r="J3" s="787"/>
      <c r="K3" s="787"/>
      <c r="L3" s="787"/>
      <c r="M3" s="41"/>
      <c r="N3" s="41"/>
      <c r="O3" s="41"/>
    </row>
    <row r="4" spans="1:18" customFormat="1" ht="10.5" customHeight="1" x14ac:dyDescent="0.2"/>
    <row r="5" spans="1:18" ht="19.5" customHeight="1" x14ac:dyDescent="0.25">
      <c r="A5" s="875" t="s">
        <v>840</v>
      </c>
      <c r="B5" s="875"/>
      <c r="C5" s="875"/>
      <c r="D5" s="875"/>
      <c r="E5" s="875"/>
      <c r="F5" s="875"/>
      <c r="G5" s="875"/>
      <c r="H5" s="875"/>
      <c r="I5" s="875"/>
      <c r="J5" s="875"/>
      <c r="K5" s="875"/>
      <c r="L5" s="875"/>
    </row>
    <row r="6" spans="1:18" x14ac:dyDescent="0.2">
      <c r="A6" s="21"/>
      <c r="B6" s="21"/>
      <c r="C6" s="21"/>
      <c r="D6" s="21"/>
      <c r="E6" s="21"/>
      <c r="F6" s="21"/>
      <c r="G6" s="21"/>
      <c r="H6" s="21"/>
      <c r="I6" s="21"/>
      <c r="J6" s="21"/>
      <c r="K6" s="21"/>
      <c r="L6" s="21"/>
    </row>
    <row r="7" spans="1:18" x14ac:dyDescent="0.2">
      <c r="A7" s="791" t="s">
        <v>756</v>
      </c>
      <c r="B7" s="791"/>
      <c r="F7" s="885" t="s">
        <v>18</v>
      </c>
      <c r="G7" s="885"/>
      <c r="H7" s="885"/>
      <c r="I7" s="885"/>
      <c r="J7" s="885"/>
      <c r="K7" s="885"/>
      <c r="L7" s="885"/>
    </row>
    <row r="8" spans="1:18" x14ac:dyDescent="0.2">
      <c r="A8" s="14"/>
      <c r="F8" s="16"/>
      <c r="G8" s="99"/>
      <c r="H8" s="99"/>
      <c r="I8" s="886" t="s">
        <v>854</v>
      </c>
      <c r="J8" s="886"/>
      <c r="K8" s="886"/>
      <c r="L8" s="886"/>
    </row>
    <row r="9" spans="1:18" s="14" customFormat="1" x14ac:dyDescent="0.2">
      <c r="A9" s="776" t="s">
        <v>2</v>
      </c>
      <c r="B9" s="776" t="s">
        <v>3</v>
      </c>
      <c r="C9" s="761" t="s">
        <v>19</v>
      </c>
      <c r="D9" s="762"/>
      <c r="E9" s="762"/>
      <c r="F9" s="762"/>
      <c r="G9" s="762"/>
      <c r="H9" s="761" t="s">
        <v>41</v>
      </c>
      <c r="I9" s="762"/>
      <c r="J9" s="762"/>
      <c r="K9" s="762"/>
      <c r="L9" s="762"/>
      <c r="Q9" s="28"/>
      <c r="R9" s="29"/>
    </row>
    <row r="10" spans="1:18" s="14" customFormat="1" ht="77.45" customHeight="1" x14ac:dyDescent="0.2">
      <c r="A10" s="776"/>
      <c r="B10" s="776"/>
      <c r="C10" s="540" t="s">
        <v>836</v>
      </c>
      <c r="D10" s="5" t="s">
        <v>698</v>
      </c>
      <c r="E10" s="5" t="s">
        <v>69</v>
      </c>
      <c r="F10" s="5" t="s">
        <v>70</v>
      </c>
      <c r="G10" s="5" t="s">
        <v>659</v>
      </c>
      <c r="H10" s="540" t="s">
        <v>836</v>
      </c>
      <c r="I10" s="5" t="s">
        <v>698</v>
      </c>
      <c r="J10" s="5" t="s">
        <v>69</v>
      </c>
      <c r="K10" s="5" t="s">
        <v>70</v>
      </c>
      <c r="L10" s="5" t="s">
        <v>660</v>
      </c>
    </row>
    <row r="11" spans="1:18" s="14" customFormat="1" x14ac:dyDescent="0.2">
      <c r="A11" s="5">
        <v>1</v>
      </c>
      <c r="B11" s="5">
        <v>2</v>
      </c>
      <c r="C11" s="5">
        <v>3</v>
      </c>
      <c r="D11" s="5">
        <v>4</v>
      </c>
      <c r="E11" s="5">
        <v>5</v>
      </c>
      <c r="F11" s="5">
        <v>6</v>
      </c>
      <c r="G11" s="5">
        <v>7</v>
      </c>
      <c r="H11" s="5">
        <v>8</v>
      </c>
      <c r="I11" s="5">
        <v>9</v>
      </c>
      <c r="J11" s="5">
        <v>10</v>
      </c>
      <c r="K11" s="5">
        <v>11</v>
      </c>
      <c r="L11" s="5">
        <v>12</v>
      </c>
    </row>
    <row r="12" spans="1:18" x14ac:dyDescent="0.2">
      <c r="A12" s="8">
        <v>1</v>
      </c>
      <c r="B12" s="9" t="s">
        <v>757</v>
      </c>
      <c r="C12" s="463">
        <f>T5_PLAN_vs_PRFM!D12*200*0.0001</f>
        <v>1510.44</v>
      </c>
      <c r="D12" s="463">
        <v>0</v>
      </c>
      <c r="E12" s="463">
        <v>1275.576</v>
      </c>
      <c r="F12" s="463">
        <v>1146.4127999999998</v>
      </c>
      <c r="G12" s="463">
        <f>D12+E12-F12</f>
        <v>129.16320000000019</v>
      </c>
      <c r="H12" s="461">
        <v>0</v>
      </c>
      <c r="I12" s="461">
        <v>0</v>
      </c>
      <c r="J12" s="461">
        <v>0</v>
      </c>
      <c r="K12" s="461">
        <v>0</v>
      </c>
      <c r="L12" s="461">
        <v>0</v>
      </c>
      <c r="M12" s="477"/>
    </row>
    <row r="13" spans="1:18" x14ac:dyDescent="0.2">
      <c r="A13" s="8">
        <v>2</v>
      </c>
      <c r="B13" s="9" t="s">
        <v>758</v>
      </c>
      <c r="C13" s="584">
        <f>T5_PLAN_vs_PRFM!D13*200*0.0001</f>
        <v>757.98</v>
      </c>
      <c r="D13" s="463">
        <v>17.80419999999998</v>
      </c>
      <c r="E13" s="463">
        <v>585.99</v>
      </c>
      <c r="F13" s="463">
        <v>587.43450000000007</v>
      </c>
      <c r="G13" s="463">
        <f t="shared" ref="G13:G22" si="0">D13+E13-F13</f>
        <v>16.359699999999975</v>
      </c>
      <c r="H13" s="461">
        <v>0</v>
      </c>
      <c r="I13" s="461">
        <v>0</v>
      </c>
      <c r="J13" s="461">
        <v>0</v>
      </c>
      <c r="K13" s="461">
        <v>0</v>
      </c>
      <c r="L13" s="461">
        <v>0</v>
      </c>
      <c r="M13" s="477"/>
      <c r="N13" s="458"/>
      <c r="O13" s="458"/>
    </row>
    <row r="14" spans="1:18" x14ac:dyDescent="0.2">
      <c r="A14" s="8">
        <v>3</v>
      </c>
      <c r="B14" s="9" t="s">
        <v>759</v>
      </c>
      <c r="C14" s="584">
        <f>T5_PLAN_vs_PRFM!D14*200*0.0001</f>
        <v>968.1400000000001</v>
      </c>
      <c r="D14" s="597">
        <v>61.222200000000015</v>
      </c>
      <c r="E14" s="597">
        <v>787.78</v>
      </c>
      <c r="F14" s="597">
        <v>750.30850000000009</v>
      </c>
      <c r="G14" s="463">
        <f t="shared" si="0"/>
        <v>98.693699999999922</v>
      </c>
      <c r="H14" s="461">
        <v>0</v>
      </c>
      <c r="I14" s="461">
        <v>0</v>
      </c>
      <c r="J14" s="461">
        <v>0</v>
      </c>
      <c r="K14" s="461">
        <v>0</v>
      </c>
      <c r="L14" s="461">
        <v>0</v>
      </c>
      <c r="M14" s="477"/>
      <c r="N14" s="458"/>
      <c r="O14" s="458"/>
    </row>
    <row r="15" spans="1:18" x14ac:dyDescent="0.2">
      <c r="A15" s="8">
        <v>4</v>
      </c>
      <c r="B15" s="9" t="s">
        <v>760</v>
      </c>
      <c r="C15" s="584">
        <f>T5_PLAN_vs_PRFM!D15*200*0.0001</f>
        <v>372.62</v>
      </c>
      <c r="D15" s="463">
        <v>14.030500000000004</v>
      </c>
      <c r="E15" s="463">
        <v>297.61</v>
      </c>
      <c r="F15" s="463">
        <v>288.78050000000002</v>
      </c>
      <c r="G15" s="463">
        <f t="shared" si="0"/>
        <v>22.860000000000014</v>
      </c>
      <c r="H15" s="461">
        <v>0</v>
      </c>
      <c r="I15" s="461">
        <v>0</v>
      </c>
      <c r="J15" s="461">
        <v>0</v>
      </c>
      <c r="K15" s="461">
        <v>0</v>
      </c>
      <c r="L15" s="461">
        <v>0</v>
      </c>
      <c r="M15" s="477"/>
      <c r="N15" s="458"/>
      <c r="O15" s="458"/>
    </row>
    <row r="16" spans="1:18" x14ac:dyDescent="0.2">
      <c r="A16" s="8">
        <v>5</v>
      </c>
      <c r="B16" s="9" t="s">
        <v>761</v>
      </c>
      <c r="C16" s="584">
        <f>T5_PLAN_vs_PRFM!D16*200*0.0001</f>
        <v>736.98</v>
      </c>
      <c r="D16" s="463">
        <v>44.487500000000082</v>
      </c>
      <c r="E16" s="463">
        <v>576.83000000000004</v>
      </c>
      <c r="F16" s="463">
        <v>566.72929999999997</v>
      </c>
      <c r="G16" s="463">
        <f t="shared" si="0"/>
        <v>54.588200000000143</v>
      </c>
      <c r="H16" s="461">
        <v>0</v>
      </c>
      <c r="I16" s="461">
        <v>0</v>
      </c>
      <c r="J16" s="461">
        <v>0</v>
      </c>
      <c r="K16" s="461">
        <v>0</v>
      </c>
      <c r="L16" s="461">
        <v>0</v>
      </c>
      <c r="M16" s="477"/>
      <c r="N16" s="458"/>
      <c r="O16" s="458"/>
    </row>
    <row r="17" spans="1:15" x14ac:dyDescent="0.2">
      <c r="A17" s="332">
        <v>6</v>
      </c>
      <c r="B17" s="204" t="s">
        <v>762</v>
      </c>
      <c r="C17" s="584">
        <f>T5_PLAN_vs_PRFM!D17*200*0.0001</f>
        <v>387.6</v>
      </c>
      <c r="D17" s="463">
        <v>18.099700000000013</v>
      </c>
      <c r="E17" s="463">
        <v>307.46000000000004</v>
      </c>
      <c r="F17" s="463">
        <v>300.334</v>
      </c>
      <c r="G17" s="463">
        <f t="shared" si="0"/>
        <v>25.225700000000018</v>
      </c>
      <c r="H17" s="461">
        <v>0</v>
      </c>
      <c r="I17" s="461">
        <v>0</v>
      </c>
      <c r="J17" s="461">
        <v>0</v>
      </c>
      <c r="K17" s="461">
        <v>0</v>
      </c>
      <c r="L17" s="461">
        <v>0</v>
      </c>
      <c r="M17" s="477"/>
      <c r="N17" s="458"/>
      <c r="O17" s="458"/>
    </row>
    <row r="18" spans="1:15" x14ac:dyDescent="0.2">
      <c r="A18" s="8">
        <v>7</v>
      </c>
      <c r="B18" s="9" t="s">
        <v>763</v>
      </c>
      <c r="C18" s="584">
        <f>T5_PLAN_vs_PRFM!D18*200*0.0001</f>
        <v>438.40000000000003</v>
      </c>
      <c r="D18" s="463">
        <v>14.531400000000033</v>
      </c>
      <c r="E18" s="463">
        <v>351.12</v>
      </c>
      <c r="F18" s="463">
        <v>336.31799999999998</v>
      </c>
      <c r="G18" s="463">
        <f t="shared" si="0"/>
        <v>29.33340000000004</v>
      </c>
      <c r="H18" s="461">
        <v>0</v>
      </c>
      <c r="I18" s="461">
        <v>0</v>
      </c>
      <c r="J18" s="461">
        <v>0</v>
      </c>
      <c r="K18" s="461">
        <v>0</v>
      </c>
      <c r="L18" s="461">
        <v>0</v>
      </c>
      <c r="M18" s="477"/>
      <c r="N18" s="458"/>
      <c r="O18" s="458"/>
    </row>
    <row r="19" spans="1:15" x14ac:dyDescent="0.2">
      <c r="A19" s="8">
        <v>8</v>
      </c>
      <c r="B19" s="9" t="s">
        <v>764</v>
      </c>
      <c r="C19" s="584">
        <f>T5_PLAN_vs_PRFM!D19*200*0.0001</f>
        <v>547.64</v>
      </c>
      <c r="D19" s="463">
        <v>29.34050000000002</v>
      </c>
      <c r="E19" s="463">
        <v>459.08</v>
      </c>
      <c r="F19" s="463">
        <v>424.42099999999999</v>
      </c>
      <c r="G19" s="463">
        <f t="shared" si="0"/>
        <v>63.999500000000012</v>
      </c>
      <c r="H19" s="461">
        <v>0</v>
      </c>
      <c r="I19" s="461">
        <v>0</v>
      </c>
      <c r="J19" s="461">
        <v>0</v>
      </c>
      <c r="K19" s="461">
        <v>0</v>
      </c>
      <c r="L19" s="461">
        <v>0</v>
      </c>
      <c r="M19" s="477"/>
      <c r="N19" s="458"/>
      <c r="O19" s="458"/>
    </row>
    <row r="20" spans="1:15" x14ac:dyDescent="0.2">
      <c r="A20" s="333">
        <v>9</v>
      </c>
      <c r="B20" s="9" t="s">
        <v>765</v>
      </c>
      <c r="C20" s="584">
        <f>T5_PLAN_vs_PRFM!D20*200*0.0001</f>
        <v>1116.18</v>
      </c>
      <c r="D20" s="463">
        <v>53.902900000000002</v>
      </c>
      <c r="E20" s="463">
        <v>865.87000000000012</v>
      </c>
      <c r="F20" s="463">
        <v>865.03950000000009</v>
      </c>
      <c r="G20" s="463">
        <f t="shared" si="0"/>
        <v>54.733400000000074</v>
      </c>
      <c r="H20" s="461">
        <v>0</v>
      </c>
      <c r="I20" s="461">
        <v>0</v>
      </c>
      <c r="J20" s="461">
        <v>0</v>
      </c>
      <c r="K20" s="461">
        <v>0</v>
      </c>
      <c r="L20" s="461">
        <v>0</v>
      </c>
      <c r="M20" s="477"/>
      <c r="N20" s="458"/>
      <c r="O20" s="458"/>
    </row>
    <row r="21" spans="1:15" x14ac:dyDescent="0.2">
      <c r="A21" s="8">
        <v>10</v>
      </c>
      <c r="B21" s="9" t="s">
        <v>766</v>
      </c>
      <c r="C21" s="584">
        <f>T5_PLAN_vs_PRFM!D21*200*0.0001</f>
        <v>383.92</v>
      </c>
      <c r="D21" s="463">
        <v>15.346900000000005</v>
      </c>
      <c r="E21" s="463">
        <v>299.89</v>
      </c>
      <c r="F21" s="463">
        <v>297.65000000000003</v>
      </c>
      <c r="G21" s="463">
        <f t="shared" si="0"/>
        <v>17.586899999999957</v>
      </c>
      <c r="H21" s="461">
        <v>0</v>
      </c>
      <c r="I21" s="461">
        <v>0</v>
      </c>
      <c r="J21" s="461">
        <v>0</v>
      </c>
      <c r="K21" s="461">
        <v>0</v>
      </c>
      <c r="L21" s="461">
        <v>0</v>
      </c>
      <c r="M21" s="477"/>
      <c r="N21" s="458"/>
      <c r="O21" s="458"/>
    </row>
    <row r="22" spans="1:15" x14ac:dyDescent="0.2">
      <c r="A22" s="8">
        <v>11</v>
      </c>
      <c r="B22" s="9" t="s">
        <v>767</v>
      </c>
      <c r="C22" s="584">
        <f>T5_PLAN_vs_PRFM!D22*200*0.0001</f>
        <v>488.08000000000004</v>
      </c>
      <c r="D22" s="463">
        <v>22.242120000000043</v>
      </c>
      <c r="E22" s="463">
        <v>387.64</v>
      </c>
      <c r="F22" s="463">
        <v>378.262</v>
      </c>
      <c r="G22" s="463">
        <f t="shared" si="0"/>
        <v>31.620120000000043</v>
      </c>
      <c r="H22" s="461">
        <v>0</v>
      </c>
      <c r="I22" s="461">
        <v>0</v>
      </c>
      <c r="J22" s="461">
        <v>0</v>
      </c>
      <c r="K22" s="461">
        <v>0</v>
      </c>
      <c r="L22" s="461">
        <v>0</v>
      </c>
      <c r="M22" s="477"/>
      <c r="N22" s="458"/>
      <c r="O22" s="458"/>
    </row>
    <row r="23" spans="1:15" x14ac:dyDescent="0.2">
      <c r="A23" s="746" t="s">
        <v>17</v>
      </c>
      <c r="B23" s="747"/>
      <c r="C23" s="474">
        <f>SUM(C12:C22)</f>
        <v>7707.9800000000005</v>
      </c>
      <c r="D23" s="474">
        <f t="shared" ref="D23:G23" si="1">SUM(D12:D22)</f>
        <v>291.00792000000018</v>
      </c>
      <c r="E23" s="474">
        <f t="shared" si="1"/>
        <v>6194.8460000000005</v>
      </c>
      <c r="F23" s="474">
        <f t="shared" si="1"/>
        <v>5941.6900999999989</v>
      </c>
      <c r="G23" s="474">
        <f t="shared" si="1"/>
        <v>544.16382000000044</v>
      </c>
      <c r="H23" s="462">
        <v>0</v>
      </c>
      <c r="I23" s="462">
        <v>0</v>
      </c>
      <c r="J23" s="462">
        <v>0</v>
      </c>
      <c r="K23" s="462">
        <v>0</v>
      </c>
      <c r="L23" s="462">
        <v>0</v>
      </c>
    </row>
    <row r="24" spans="1:15" x14ac:dyDescent="0.2">
      <c r="A24" s="19" t="s">
        <v>661</v>
      </c>
      <c r="B24" s="20"/>
      <c r="C24" s="20"/>
      <c r="D24" s="20"/>
      <c r="E24" s="20"/>
      <c r="F24" s="20"/>
      <c r="G24" s="20"/>
      <c r="H24" s="20"/>
      <c r="I24" s="20"/>
      <c r="J24" s="20"/>
      <c r="K24" s="20"/>
      <c r="L24" s="20"/>
    </row>
    <row r="25" spans="1:15" ht="15.75" customHeight="1" x14ac:dyDescent="0.2">
      <c r="A25" s="14"/>
      <c r="B25" s="14"/>
      <c r="C25" s="14"/>
      <c r="D25" s="14"/>
      <c r="E25" s="14"/>
      <c r="F25" s="14"/>
      <c r="G25" s="14"/>
      <c r="H25" s="14"/>
      <c r="I25" s="14"/>
      <c r="J25" s="14"/>
      <c r="K25" s="14"/>
      <c r="L25" s="14"/>
    </row>
    <row r="26" spans="1:15" s="351" customFormat="1" ht="15.75" customHeight="1" x14ac:dyDescent="0.2">
      <c r="A26" s="14"/>
      <c r="B26" s="14"/>
      <c r="C26" s="14"/>
      <c r="D26" s="14"/>
      <c r="E26" s="14"/>
      <c r="F26" s="14"/>
      <c r="G26" s="14"/>
      <c r="H26" s="14"/>
      <c r="I26" s="14"/>
      <c r="J26" s="14"/>
      <c r="K26" s="14"/>
      <c r="L26" s="14"/>
    </row>
    <row r="27" spans="1:15" s="351" customFormat="1" ht="15.75" customHeight="1" x14ac:dyDescent="0.2">
      <c r="A27" s="14"/>
      <c r="B27" s="14"/>
      <c r="C27" s="14"/>
      <c r="D27" s="14"/>
      <c r="E27" s="14"/>
      <c r="F27" s="14"/>
      <c r="G27" s="14"/>
      <c r="H27" s="14"/>
      <c r="I27" s="14"/>
      <c r="J27" s="14"/>
      <c r="K27" s="14"/>
      <c r="L27" s="14"/>
    </row>
    <row r="28" spans="1:15" s="351" customFormat="1" ht="15.75" customHeight="1" x14ac:dyDescent="0.2">
      <c r="A28" s="14"/>
      <c r="B28" s="14"/>
      <c r="C28" s="14"/>
      <c r="D28" s="14"/>
      <c r="E28" s="14"/>
      <c r="F28" s="14"/>
      <c r="G28" s="14"/>
      <c r="H28" s="14"/>
      <c r="I28" s="14"/>
      <c r="J28" s="14"/>
      <c r="K28" s="14"/>
      <c r="L28" s="14"/>
    </row>
    <row r="29" spans="1:15" s="351" customFormat="1" ht="15.75" customHeight="1" x14ac:dyDescent="0.2">
      <c r="A29" s="14"/>
      <c r="B29" s="14"/>
      <c r="C29" s="14"/>
      <c r="D29" s="14"/>
      <c r="E29" s="14"/>
      <c r="F29" s="14"/>
      <c r="G29" s="14"/>
      <c r="H29" s="14"/>
      <c r="I29" s="14"/>
      <c r="J29" s="14"/>
      <c r="K29" s="14"/>
      <c r="L29" s="14"/>
    </row>
    <row r="30" spans="1:15" s="351" customFormat="1" ht="15.75" customHeight="1" x14ac:dyDescent="0.2">
      <c r="A30" s="14"/>
      <c r="B30" s="14"/>
      <c r="C30" s="14"/>
      <c r="D30" s="14"/>
      <c r="E30" s="14"/>
      <c r="F30" s="14"/>
      <c r="G30" s="14"/>
      <c r="H30" s="14"/>
      <c r="I30" s="14"/>
      <c r="J30" s="14"/>
      <c r="K30" s="14"/>
      <c r="L30" s="14"/>
    </row>
    <row r="31" spans="1:15" x14ac:dyDescent="0.2">
      <c r="A31" s="362"/>
      <c r="B31" s="362"/>
      <c r="C31" s="362"/>
      <c r="D31" s="362"/>
      <c r="E31" s="362"/>
      <c r="F31" s="362"/>
      <c r="G31" s="362"/>
      <c r="H31" s="362"/>
      <c r="I31" s="362"/>
      <c r="J31" s="362"/>
      <c r="K31" s="362"/>
      <c r="L31" s="363" t="s">
        <v>12</v>
      </c>
    </row>
    <row r="32" spans="1:15" x14ac:dyDescent="0.2">
      <c r="A32" s="362"/>
      <c r="B32" s="362"/>
      <c r="C32" s="362"/>
      <c r="D32" s="362"/>
      <c r="E32" s="362"/>
      <c r="F32" s="362"/>
      <c r="G32" s="362"/>
      <c r="H32" s="362"/>
      <c r="I32" s="362"/>
      <c r="J32" s="362"/>
      <c r="K32" s="362"/>
      <c r="L32" s="363" t="s">
        <v>988</v>
      </c>
    </row>
    <row r="33" spans="1:12" x14ac:dyDescent="0.2">
      <c r="A33" s="362"/>
      <c r="B33" s="362"/>
      <c r="C33" s="362"/>
      <c r="D33" s="362"/>
      <c r="E33" s="362"/>
      <c r="F33" s="362"/>
      <c r="G33" s="362"/>
      <c r="H33" s="362"/>
      <c r="I33" s="362"/>
      <c r="J33" s="362"/>
      <c r="K33" s="362"/>
      <c r="L33" s="363" t="s">
        <v>775</v>
      </c>
    </row>
    <row r="34" spans="1:12" x14ac:dyDescent="0.2">
      <c r="A34" s="14" t="s">
        <v>20</v>
      </c>
      <c r="B34" s="14"/>
      <c r="C34" s="14"/>
      <c r="D34" s="14"/>
      <c r="E34" s="14"/>
      <c r="F34" s="14"/>
      <c r="J34" s="791" t="s">
        <v>83</v>
      </c>
      <c r="K34" s="791"/>
      <c r="L34" s="791"/>
    </row>
    <row r="35" spans="1:12" x14ac:dyDescent="0.2">
      <c r="A35" s="14"/>
    </row>
    <row r="36" spans="1:12" x14ac:dyDescent="0.2">
      <c r="A36" s="876"/>
      <c r="B36" s="876"/>
      <c r="C36" s="876"/>
      <c r="D36" s="876"/>
      <c r="E36" s="876"/>
      <c r="F36" s="876"/>
      <c r="G36" s="876"/>
      <c r="H36" s="876"/>
      <c r="I36" s="876"/>
      <c r="J36" s="876"/>
      <c r="K36" s="876"/>
      <c r="L36" s="876"/>
    </row>
    <row r="37" spans="1:12" x14ac:dyDescent="0.2">
      <c r="D37" s="18">
        <v>291.00792000000018</v>
      </c>
      <c r="E37" s="18">
        <v>6194.8460000000014</v>
      </c>
      <c r="F37" s="18">
        <v>5941.6900999999989</v>
      </c>
    </row>
  </sheetData>
  <mergeCells count="14">
    <mergeCell ref="L1:M1"/>
    <mergeCell ref="A3:L3"/>
    <mergeCell ref="A2:L2"/>
    <mergeCell ref="A5:L5"/>
    <mergeCell ref="A7:B7"/>
    <mergeCell ref="A36:L36"/>
    <mergeCell ref="F7:L7"/>
    <mergeCell ref="A9:A10"/>
    <mergeCell ref="B9:B10"/>
    <mergeCell ref="J34:L34"/>
    <mergeCell ref="C9:G9"/>
    <mergeCell ref="H9:L9"/>
    <mergeCell ref="I8:L8"/>
    <mergeCell ref="A23:B23"/>
  </mergeCells>
  <phoneticPr fontId="0" type="noConversion"/>
  <printOptions horizontalCentered="1" verticalCentered="1"/>
  <pageMargins left="0.70866141732283505" right="0.70866141732283505" top="0.196850393700787" bottom="0.196850393700787" header="0.31496062992126" footer="0.31496062992126"/>
  <pageSetup paperSize="9" scale="88" orientation="landscape" r:id="rId1"/>
  <headerFooter>
    <oddFooter>&amp;C- 57 -</oddFooter>
  </headerFooter>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topLeftCell="A11" zoomScaleSheetLayoutView="100" workbookViewId="0">
      <selection activeCell="L31" sqref="L31"/>
    </sheetView>
  </sheetViews>
  <sheetFormatPr defaultRowHeight="12.75" x14ac:dyDescent="0.2"/>
  <cols>
    <col min="1" max="1" width="6" style="15" customWidth="1"/>
    <col min="2" max="2" width="20.5703125" style="15" bestFit="1" customWidth="1"/>
    <col min="3" max="3" width="10.5703125" style="15" customWidth="1"/>
    <col min="4" max="4" width="9.855468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3.7109375" style="15" customWidth="1"/>
    <col min="13" max="13" width="9.140625" style="15" hidden="1" customWidth="1"/>
    <col min="14" max="16384" width="9.140625" style="15"/>
  </cols>
  <sheetData>
    <row r="1" spans="1:19" customFormat="1" ht="15" x14ac:dyDescent="0.2">
      <c r="D1" s="34"/>
      <c r="E1" s="34"/>
      <c r="F1" s="34"/>
      <c r="G1" s="34"/>
      <c r="H1" s="34"/>
      <c r="I1" s="34"/>
      <c r="J1" s="34"/>
      <c r="K1" s="34"/>
      <c r="L1" s="887" t="s">
        <v>71</v>
      </c>
      <c r="M1" s="887"/>
      <c r="N1" s="887"/>
      <c r="O1" s="40"/>
      <c r="P1" s="40"/>
    </row>
    <row r="2" spans="1:19" customFormat="1" ht="15" x14ac:dyDescent="0.2">
      <c r="A2" s="874" t="s">
        <v>0</v>
      </c>
      <c r="B2" s="874"/>
      <c r="C2" s="874"/>
      <c r="D2" s="874"/>
      <c r="E2" s="874"/>
      <c r="F2" s="874"/>
      <c r="G2" s="874"/>
      <c r="H2" s="874"/>
      <c r="I2" s="874"/>
      <c r="J2" s="874"/>
      <c r="K2" s="874"/>
      <c r="L2" s="874"/>
      <c r="M2" s="42"/>
      <c r="N2" s="42"/>
      <c r="O2" s="42"/>
      <c r="P2" s="42"/>
    </row>
    <row r="3" spans="1:19" customFormat="1" ht="20.25" x14ac:dyDescent="0.3">
      <c r="A3" s="888" t="s">
        <v>821</v>
      </c>
      <c r="B3" s="888"/>
      <c r="C3" s="888"/>
      <c r="D3" s="888"/>
      <c r="E3" s="888"/>
      <c r="F3" s="888"/>
      <c r="G3" s="888"/>
      <c r="H3" s="888"/>
      <c r="I3" s="888"/>
      <c r="J3" s="888"/>
      <c r="K3" s="888"/>
      <c r="L3" s="888"/>
      <c r="M3" s="41"/>
      <c r="N3" s="41"/>
      <c r="O3" s="41"/>
      <c r="P3" s="41"/>
    </row>
    <row r="4" spans="1:19" customFormat="1" ht="10.5" customHeight="1" x14ac:dyDescent="0.2"/>
    <row r="5" spans="1:19" ht="19.5" customHeight="1" x14ac:dyDescent="0.25">
      <c r="A5" s="875" t="s">
        <v>839</v>
      </c>
      <c r="B5" s="875"/>
      <c r="C5" s="875"/>
      <c r="D5" s="875"/>
      <c r="E5" s="875"/>
      <c r="F5" s="875"/>
      <c r="G5" s="875"/>
      <c r="H5" s="875"/>
      <c r="I5" s="875"/>
      <c r="J5" s="875"/>
      <c r="K5" s="875"/>
      <c r="L5" s="875"/>
    </row>
    <row r="6" spans="1:19" x14ac:dyDescent="0.2">
      <c r="A6" s="21"/>
      <c r="B6" s="21"/>
      <c r="C6" s="21"/>
      <c r="D6" s="21"/>
      <c r="E6" s="21"/>
      <c r="F6" s="21"/>
      <c r="G6" s="21"/>
      <c r="H6" s="21"/>
      <c r="I6" s="21"/>
      <c r="J6" s="21"/>
      <c r="K6" s="21"/>
      <c r="L6" s="21"/>
    </row>
    <row r="7" spans="1:19" x14ac:dyDescent="0.2">
      <c r="A7" s="791" t="s">
        <v>756</v>
      </c>
      <c r="B7" s="791"/>
      <c r="F7" s="885" t="s">
        <v>18</v>
      </c>
      <c r="G7" s="885"/>
      <c r="H7" s="885"/>
      <c r="I7" s="885"/>
      <c r="J7" s="885"/>
      <c r="K7" s="885"/>
      <c r="L7" s="885"/>
    </row>
    <row r="8" spans="1:19" x14ac:dyDescent="0.2">
      <c r="A8" s="14"/>
      <c r="F8" s="16"/>
      <c r="G8" s="99"/>
      <c r="H8" s="99"/>
      <c r="I8" s="864" t="s">
        <v>855</v>
      </c>
      <c r="J8" s="864"/>
      <c r="K8" s="864"/>
      <c r="L8" s="864"/>
    </row>
    <row r="9" spans="1:19" s="14" customFormat="1" x14ac:dyDescent="0.2">
      <c r="A9" s="776" t="s">
        <v>2</v>
      </c>
      <c r="B9" s="776" t="s">
        <v>3</v>
      </c>
      <c r="C9" s="761" t="s">
        <v>19</v>
      </c>
      <c r="D9" s="762"/>
      <c r="E9" s="762"/>
      <c r="F9" s="762"/>
      <c r="G9" s="762"/>
      <c r="H9" s="761" t="s">
        <v>41</v>
      </c>
      <c r="I9" s="762"/>
      <c r="J9" s="762"/>
      <c r="K9" s="762"/>
      <c r="L9" s="762"/>
      <c r="R9" s="28"/>
      <c r="S9" s="29"/>
    </row>
    <row r="10" spans="1:19" s="14" customFormat="1" ht="77.45" customHeight="1" x14ac:dyDescent="0.2">
      <c r="A10" s="776"/>
      <c r="B10" s="776"/>
      <c r="C10" s="540" t="s">
        <v>836</v>
      </c>
      <c r="D10" s="5" t="s">
        <v>699</v>
      </c>
      <c r="E10" s="5" t="s">
        <v>69</v>
      </c>
      <c r="F10" s="5" t="s">
        <v>70</v>
      </c>
      <c r="G10" s="5" t="s">
        <v>662</v>
      </c>
      <c r="H10" s="540" t="s">
        <v>836</v>
      </c>
      <c r="I10" s="5" t="s">
        <v>699</v>
      </c>
      <c r="J10" s="5" t="s">
        <v>69</v>
      </c>
      <c r="K10" s="5" t="s">
        <v>70</v>
      </c>
      <c r="L10" s="5" t="s">
        <v>663</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8">
        <v>1</v>
      </c>
      <c r="B12" s="9" t="s">
        <v>757</v>
      </c>
      <c r="C12" s="463">
        <f>'T5A_PLAN_vs_PRFM '!D12*220*0.00015</f>
        <v>922.0859999999999</v>
      </c>
      <c r="D12" s="463">
        <v>0</v>
      </c>
      <c r="E12" s="463">
        <v>768.05200000000002</v>
      </c>
      <c r="F12" s="463">
        <v>695.38394999999991</v>
      </c>
      <c r="G12" s="463">
        <f t="shared" ref="G12:G22" si="0">D12+E12-F12</f>
        <v>72.668050000000108</v>
      </c>
      <c r="H12" s="461">
        <v>0</v>
      </c>
      <c r="I12" s="461">
        <v>0</v>
      </c>
      <c r="J12" s="461">
        <v>0</v>
      </c>
      <c r="K12" s="461">
        <v>0</v>
      </c>
      <c r="L12" s="461">
        <v>0</v>
      </c>
      <c r="N12" s="477"/>
      <c r="O12" s="477"/>
      <c r="P12" s="477"/>
      <c r="Q12" s="477"/>
      <c r="R12" s="477"/>
    </row>
    <row r="13" spans="1:19" x14ac:dyDescent="0.2">
      <c r="A13" s="8">
        <v>2</v>
      </c>
      <c r="B13" s="9" t="s">
        <v>758</v>
      </c>
      <c r="C13" s="584">
        <f>'T5A_PLAN_vs_PRFM '!D13*220*0.00015</f>
        <v>447.34799999999996</v>
      </c>
      <c r="D13" s="463">
        <v>16.816200000000009</v>
      </c>
      <c r="E13" s="463">
        <v>326.25000000000006</v>
      </c>
      <c r="F13" s="463">
        <v>321.27719999999999</v>
      </c>
      <c r="G13" s="463">
        <f t="shared" si="0"/>
        <v>21.789000000000101</v>
      </c>
      <c r="H13" s="461">
        <v>0</v>
      </c>
      <c r="I13" s="461">
        <v>0</v>
      </c>
      <c r="J13" s="461">
        <v>0</v>
      </c>
      <c r="K13" s="461">
        <v>0</v>
      </c>
      <c r="L13" s="461">
        <v>0</v>
      </c>
      <c r="N13" s="477"/>
      <c r="O13" s="477"/>
      <c r="P13" s="477"/>
      <c r="Q13" s="477"/>
      <c r="R13" s="477"/>
    </row>
    <row r="14" spans="1:19" x14ac:dyDescent="0.2">
      <c r="A14" s="8">
        <v>3</v>
      </c>
      <c r="B14" s="9" t="s">
        <v>759</v>
      </c>
      <c r="C14" s="584">
        <f>'T5A_PLAN_vs_PRFM '!D14*220*0.00015</f>
        <v>544.16999999999996</v>
      </c>
      <c r="D14" s="598">
        <v>25.354250000000029</v>
      </c>
      <c r="E14" s="598">
        <v>411.61</v>
      </c>
      <c r="F14" s="598">
        <v>415.54799999999994</v>
      </c>
      <c r="G14" s="463">
        <f t="shared" si="0"/>
        <v>21.416250000000105</v>
      </c>
      <c r="H14" s="461">
        <v>0</v>
      </c>
      <c r="I14" s="461">
        <v>0</v>
      </c>
      <c r="J14" s="461">
        <v>0</v>
      </c>
      <c r="K14" s="461">
        <v>0</v>
      </c>
      <c r="L14" s="461">
        <v>0</v>
      </c>
      <c r="N14" s="477"/>
      <c r="O14" s="477"/>
      <c r="P14" s="477"/>
      <c r="Q14" s="477"/>
      <c r="R14" s="477"/>
    </row>
    <row r="15" spans="1:19" x14ac:dyDescent="0.2">
      <c r="A15" s="8">
        <v>4</v>
      </c>
      <c r="B15" s="9" t="s">
        <v>760</v>
      </c>
      <c r="C15" s="584">
        <f>'T5A_PLAN_vs_PRFM '!D15*220*0.00015</f>
        <v>271.55699999999996</v>
      </c>
      <c r="D15" s="463">
        <v>0</v>
      </c>
      <c r="E15" s="463">
        <v>212.01000000000002</v>
      </c>
      <c r="F15" s="463">
        <v>205.53704999999999</v>
      </c>
      <c r="G15" s="463">
        <f t="shared" si="0"/>
        <v>6.4729500000000257</v>
      </c>
      <c r="H15" s="461">
        <v>0</v>
      </c>
      <c r="I15" s="461">
        <v>0</v>
      </c>
      <c r="J15" s="461">
        <v>0</v>
      </c>
      <c r="K15" s="461">
        <v>0</v>
      </c>
      <c r="L15" s="461">
        <v>0</v>
      </c>
      <c r="N15" s="477"/>
      <c r="O15" s="477"/>
      <c r="P15" s="477"/>
      <c r="Q15" s="477"/>
      <c r="R15" s="477"/>
    </row>
    <row r="16" spans="1:19" x14ac:dyDescent="0.2">
      <c r="A16" s="8">
        <v>5</v>
      </c>
      <c r="B16" s="9" t="s">
        <v>761</v>
      </c>
      <c r="C16" s="584">
        <f>'T5A_PLAN_vs_PRFM '!D16*220*0.00015</f>
        <v>433.38899999999995</v>
      </c>
      <c r="D16" s="463">
        <v>6.1341500000000284</v>
      </c>
      <c r="E16" s="463">
        <v>329.27</v>
      </c>
      <c r="F16" s="463">
        <v>319.1807</v>
      </c>
      <c r="G16" s="463">
        <f t="shared" si="0"/>
        <v>16.223450000000014</v>
      </c>
      <c r="H16" s="461">
        <v>0</v>
      </c>
      <c r="I16" s="461">
        <v>0</v>
      </c>
      <c r="J16" s="461">
        <v>0</v>
      </c>
      <c r="K16" s="461">
        <v>0</v>
      </c>
      <c r="L16" s="461">
        <v>0</v>
      </c>
      <c r="N16" s="477"/>
      <c r="O16" s="477"/>
      <c r="P16" s="477"/>
      <c r="Q16" s="477"/>
      <c r="R16" s="477"/>
    </row>
    <row r="17" spans="1:18" x14ac:dyDescent="0.2">
      <c r="A17" s="332">
        <v>6</v>
      </c>
      <c r="B17" s="204" t="s">
        <v>762</v>
      </c>
      <c r="C17" s="584">
        <f>'T5A_PLAN_vs_PRFM '!D17*220*0.00015</f>
        <v>223.44299999999998</v>
      </c>
      <c r="D17" s="463">
        <v>0.9190500000000057</v>
      </c>
      <c r="E17" s="463">
        <v>175.75</v>
      </c>
      <c r="F17" s="463">
        <v>170.58404999999999</v>
      </c>
      <c r="G17" s="463">
        <f t="shared" si="0"/>
        <v>6.085000000000008</v>
      </c>
      <c r="H17" s="461">
        <v>0</v>
      </c>
      <c r="I17" s="461">
        <v>0</v>
      </c>
      <c r="J17" s="461">
        <v>0</v>
      </c>
      <c r="K17" s="461">
        <v>0</v>
      </c>
      <c r="L17" s="461">
        <v>0</v>
      </c>
      <c r="N17" s="477"/>
      <c r="O17" s="477"/>
      <c r="P17" s="477"/>
      <c r="Q17" s="477"/>
      <c r="R17" s="477"/>
    </row>
    <row r="18" spans="1:18" x14ac:dyDescent="0.2">
      <c r="A18" s="8">
        <v>7</v>
      </c>
      <c r="B18" s="9" t="s">
        <v>763</v>
      </c>
      <c r="C18" s="584">
        <f>'T5A_PLAN_vs_PRFM '!D18*220*0.00015</f>
        <v>234.06899999999999</v>
      </c>
      <c r="D18" s="463">
        <v>0</v>
      </c>
      <c r="E18" s="463">
        <v>180.29000000000002</v>
      </c>
      <c r="F18" s="463">
        <v>170.22264999999999</v>
      </c>
      <c r="G18" s="463">
        <f t="shared" si="0"/>
        <v>10.067350000000033</v>
      </c>
      <c r="H18" s="461">
        <v>0</v>
      </c>
      <c r="I18" s="461">
        <v>0</v>
      </c>
      <c r="J18" s="461">
        <v>0</v>
      </c>
      <c r="K18" s="461">
        <v>0</v>
      </c>
      <c r="L18" s="461">
        <v>0</v>
      </c>
      <c r="N18" s="477"/>
      <c r="O18" s="477"/>
      <c r="P18" s="477"/>
      <c r="Q18" s="477"/>
      <c r="R18" s="477"/>
    </row>
    <row r="19" spans="1:18" x14ac:dyDescent="0.2">
      <c r="A19" s="8">
        <v>8</v>
      </c>
      <c r="B19" s="9" t="s">
        <v>764</v>
      </c>
      <c r="C19" s="584">
        <f>'T5A_PLAN_vs_PRFM '!D19*220*0.00015</f>
        <v>397.22099999999995</v>
      </c>
      <c r="D19" s="463">
        <v>14.087450000000032</v>
      </c>
      <c r="E19" s="463">
        <v>306.23</v>
      </c>
      <c r="F19" s="463">
        <v>303.33239999999995</v>
      </c>
      <c r="G19" s="463">
        <f t="shared" si="0"/>
        <v>16.985050000000115</v>
      </c>
      <c r="H19" s="461">
        <v>0</v>
      </c>
      <c r="I19" s="461">
        <v>0</v>
      </c>
      <c r="J19" s="461">
        <v>0</v>
      </c>
      <c r="K19" s="461">
        <v>0</v>
      </c>
      <c r="L19" s="461">
        <v>0</v>
      </c>
      <c r="N19" s="477"/>
      <c r="O19" s="477"/>
      <c r="P19" s="477"/>
      <c r="Q19" s="477"/>
      <c r="R19" s="477"/>
    </row>
    <row r="20" spans="1:18" x14ac:dyDescent="0.2">
      <c r="A20" s="333">
        <v>9</v>
      </c>
      <c r="B20" s="9" t="s">
        <v>765</v>
      </c>
      <c r="C20" s="584">
        <f>'T5A_PLAN_vs_PRFM '!D20*220*0.00015</f>
        <v>820.87499999999989</v>
      </c>
      <c r="D20" s="463">
        <v>11.707050000000038</v>
      </c>
      <c r="E20" s="463">
        <v>630.61</v>
      </c>
      <c r="F20" s="463">
        <v>614.3297</v>
      </c>
      <c r="G20" s="463">
        <f t="shared" si="0"/>
        <v>27.987350000000106</v>
      </c>
      <c r="H20" s="461">
        <v>0</v>
      </c>
      <c r="I20" s="461">
        <v>0</v>
      </c>
      <c r="J20" s="461">
        <v>0</v>
      </c>
      <c r="K20" s="461">
        <v>0</v>
      </c>
      <c r="L20" s="461">
        <v>0</v>
      </c>
      <c r="N20" s="477"/>
      <c r="O20" s="477"/>
      <c r="P20" s="477"/>
      <c r="Q20" s="477"/>
      <c r="R20" s="477"/>
    </row>
    <row r="21" spans="1:18" x14ac:dyDescent="0.2">
      <c r="A21" s="8">
        <v>10</v>
      </c>
      <c r="B21" s="9" t="s">
        <v>766</v>
      </c>
      <c r="C21" s="584">
        <f>'T5A_PLAN_vs_PRFM '!D21*220*0.00015</f>
        <v>276.57299999999998</v>
      </c>
      <c r="D21" s="463">
        <v>7.1599999999996555E-2</v>
      </c>
      <c r="E21" s="463">
        <v>218.08</v>
      </c>
      <c r="F21" s="463">
        <v>211.2012</v>
      </c>
      <c r="G21" s="463">
        <f t="shared" si="0"/>
        <v>6.9504000000000019</v>
      </c>
      <c r="H21" s="461">
        <v>0</v>
      </c>
      <c r="I21" s="461">
        <v>0</v>
      </c>
      <c r="J21" s="461">
        <v>0</v>
      </c>
      <c r="K21" s="461">
        <v>0</v>
      </c>
      <c r="L21" s="461">
        <v>0</v>
      </c>
      <c r="N21" s="477"/>
      <c r="O21" s="477"/>
      <c r="P21" s="477"/>
      <c r="Q21" s="477"/>
      <c r="R21" s="477"/>
    </row>
    <row r="22" spans="1:18" x14ac:dyDescent="0.2">
      <c r="A22" s="8">
        <v>11</v>
      </c>
      <c r="B22" s="9" t="s">
        <v>767</v>
      </c>
      <c r="C22" s="584">
        <f>'T5A_PLAN_vs_PRFM '!D22*220*0.00015</f>
        <v>324.91799999999995</v>
      </c>
      <c r="D22" s="463">
        <v>2.7873499999999964</v>
      </c>
      <c r="E22" s="463">
        <v>253.16</v>
      </c>
      <c r="F22" s="463">
        <v>250.02839999999998</v>
      </c>
      <c r="G22" s="463">
        <f t="shared" si="0"/>
        <v>5.9189500000000237</v>
      </c>
      <c r="H22" s="461">
        <v>0</v>
      </c>
      <c r="I22" s="461">
        <v>0</v>
      </c>
      <c r="J22" s="461">
        <v>0</v>
      </c>
      <c r="K22" s="461">
        <v>0</v>
      </c>
      <c r="L22" s="461">
        <v>0</v>
      </c>
      <c r="N22" s="477"/>
      <c r="O22" s="477"/>
      <c r="P22" s="477"/>
      <c r="Q22" s="477"/>
      <c r="R22" s="477"/>
    </row>
    <row r="23" spans="1:18" x14ac:dyDescent="0.2">
      <c r="A23" s="746" t="s">
        <v>17</v>
      </c>
      <c r="B23" s="747"/>
      <c r="C23" s="474">
        <f t="shared" ref="C23:G23" si="1">SUM(C12:C22)</f>
        <v>4895.6489999999994</v>
      </c>
      <c r="D23" s="474">
        <f t="shared" si="1"/>
        <v>77.877100000000127</v>
      </c>
      <c r="E23" s="474">
        <f t="shared" si="1"/>
        <v>3811.3119999999999</v>
      </c>
      <c r="F23" s="474">
        <f t="shared" si="1"/>
        <v>3676.6253000000002</v>
      </c>
      <c r="G23" s="474">
        <f t="shared" si="1"/>
        <v>212.56380000000064</v>
      </c>
      <c r="H23" s="462">
        <v>0</v>
      </c>
      <c r="I23" s="462">
        <v>0</v>
      </c>
      <c r="J23" s="462">
        <v>0</v>
      </c>
      <c r="K23" s="462">
        <v>0</v>
      </c>
      <c r="L23" s="462">
        <v>0</v>
      </c>
      <c r="N23" s="477"/>
      <c r="O23" s="477"/>
      <c r="P23" s="477"/>
      <c r="Q23" s="477"/>
      <c r="R23" s="477"/>
    </row>
    <row r="24" spans="1:18" x14ac:dyDescent="0.2">
      <c r="A24" s="19" t="s">
        <v>661</v>
      </c>
      <c r="B24" s="20"/>
      <c r="C24" s="20"/>
      <c r="D24" s="20"/>
      <c r="E24" s="20"/>
      <c r="F24" s="20"/>
      <c r="G24" s="20"/>
      <c r="H24" s="20"/>
      <c r="I24" s="20"/>
      <c r="J24" s="20"/>
      <c r="K24" s="20"/>
      <c r="L24" s="20"/>
    </row>
    <row r="25" spans="1:18" ht="15.75" customHeight="1" x14ac:dyDescent="0.2">
      <c r="A25" s="14"/>
      <c r="B25" s="14"/>
      <c r="C25" s="14"/>
      <c r="D25" s="14"/>
      <c r="E25" s="14"/>
      <c r="F25" s="14"/>
      <c r="G25" s="14"/>
      <c r="H25" s="14"/>
      <c r="I25" s="14"/>
      <c r="J25" s="14"/>
      <c r="K25" s="14"/>
      <c r="L25" s="14"/>
    </row>
    <row r="26" spans="1:18" ht="15.75" customHeight="1" x14ac:dyDescent="0.2">
      <c r="A26" s="14"/>
      <c r="B26" s="14"/>
      <c r="C26" s="14"/>
      <c r="D26" s="14"/>
      <c r="E26" s="14"/>
      <c r="F26" s="14"/>
      <c r="G26" s="14"/>
      <c r="H26" s="14"/>
      <c r="I26" s="14"/>
      <c r="J26" s="14"/>
      <c r="K26" s="14"/>
      <c r="L26" s="14"/>
    </row>
    <row r="27" spans="1:18" s="351" customFormat="1" x14ac:dyDescent="0.2">
      <c r="A27" s="14"/>
      <c r="B27" s="14"/>
      <c r="C27" s="14"/>
      <c r="D27" s="14"/>
      <c r="E27" s="14"/>
      <c r="F27" s="14"/>
      <c r="G27" s="14"/>
      <c r="H27" s="14"/>
      <c r="I27" s="14"/>
      <c r="J27" s="14"/>
      <c r="K27" s="14"/>
      <c r="L27" s="14"/>
    </row>
    <row r="28" spans="1:18" s="351" customFormat="1" x14ac:dyDescent="0.2">
      <c r="A28" s="14"/>
      <c r="B28" s="14"/>
      <c r="C28" s="14"/>
      <c r="D28" s="14"/>
      <c r="E28" s="14"/>
      <c r="F28" s="14"/>
      <c r="G28" s="14"/>
      <c r="H28" s="14"/>
      <c r="I28" s="14"/>
      <c r="J28" s="14"/>
      <c r="K28" s="14"/>
      <c r="L28" s="14"/>
    </row>
    <row r="29" spans="1:18" s="351" customFormat="1" x14ac:dyDescent="0.2">
      <c r="A29" s="14"/>
      <c r="B29" s="14"/>
      <c r="C29" s="14"/>
      <c r="D29" s="14"/>
      <c r="E29" s="14"/>
      <c r="F29" s="14"/>
      <c r="G29" s="14"/>
      <c r="H29" s="14"/>
      <c r="I29" s="14"/>
      <c r="J29" s="14"/>
      <c r="K29" s="14"/>
      <c r="L29" s="14"/>
    </row>
    <row r="30" spans="1:18" x14ac:dyDescent="0.2">
      <c r="A30" s="362"/>
      <c r="B30" s="362"/>
      <c r="C30" s="362"/>
      <c r="D30" s="362"/>
      <c r="E30" s="362"/>
      <c r="F30" s="362"/>
      <c r="G30" s="362"/>
      <c r="H30" s="362"/>
      <c r="I30" s="362"/>
      <c r="J30" s="362"/>
      <c r="K30" s="362"/>
      <c r="L30" s="363" t="s">
        <v>12</v>
      </c>
    </row>
    <row r="31" spans="1:18" x14ac:dyDescent="0.2">
      <c r="A31" s="362"/>
      <c r="B31" s="362"/>
      <c r="C31" s="362"/>
      <c r="D31" s="362"/>
      <c r="E31" s="362"/>
      <c r="F31" s="362"/>
      <c r="G31" s="362"/>
      <c r="H31" s="362"/>
      <c r="I31" s="362"/>
      <c r="J31" s="362"/>
      <c r="K31" s="362"/>
      <c r="L31" s="363" t="s">
        <v>988</v>
      </c>
    </row>
    <row r="32" spans="1:18" x14ac:dyDescent="0.2">
      <c r="A32" s="362"/>
      <c r="B32" s="362"/>
      <c r="C32" s="362"/>
      <c r="D32" s="362"/>
      <c r="E32" s="362"/>
      <c r="F32" s="362"/>
      <c r="G32" s="362"/>
      <c r="H32" s="362"/>
      <c r="I32" s="362"/>
      <c r="J32" s="362"/>
      <c r="K32" s="362"/>
      <c r="L32" s="363" t="s">
        <v>775</v>
      </c>
    </row>
    <row r="33" spans="1:13" x14ac:dyDescent="0.2">
      <c r="A33" s="14" t="s">
        <v>20</v>
      </c>
      <c r="B33" s="14"/>
      <c r="C33" s="14"/>
      <c r="D33" s="14"/>
      <c r="E33" s="14"/>
      <c r="F33" s="14"/>
      <c r="J33" s="791" t="s">
        <v>83</v>
      </c>
      <c r="K33" s="791"/>
      <c r="L33" s="791"/>
      <c r="M33" s="791"/>
    </row>
    <row r="34" spans="1:13" x14ac:dyDescent="0.2">
      <c r="A34" s="14"/>
    </row>
    <row r="35" spans="1:13" x14ac:dyDescent="0.2">
      <c r="A35" s="876"/>
      <c r="B35" s="876"/>
      <c r="C35" s="876"/>
      <c r="D35" s="876"/>
      <c r="E35" s="876"/>
      <c r="F35" s="876"/>
      <c r="G35" s="876"/>
      <c r="H35" s="876"/>
      <c r="I35" s="876"/>
      <c r="J35" s="876"/>
      <c r="K35" s="876"/>
      <c r="L35" s="876"/>
    </row>
    <row r="36" spans="1:13" x14ac:dyDescent="0.2">
      <c r="D36" s="18">
        <v>77.877100000000155</v>
      </c>
      <c r="E36" s="18">
        <v>3811.3119999999999</v>
      </c>
      <c r="F36" s="18">
        <v>3676.6252999999997</v>
      </c>
    </row>
  </sheetData>
  <mergeCells count="14">
    <mergeCell ref="I8:L8"/>
    <mergeCell ref="A35:L35"/>
    <mergeCell ref="A9:A10"/>
    <mergeCell ref="B9:B10"/>
    <mergeCell ref="C9:G9"/>
    <mergeCell ref="H9:L9"/>
    <mergeCell ref="J33:M33"/>
    <mergeCell ref="A23:B23"/>
    <mergeCell ref="F7:L7"/>
    <mergeCell ref="A7:B7"/>
    <mergeCell ref="L1:N1"/>
    <mergeCell ref="A2:L2"/>
    <mergeCell ref="A3:L3"/>
    <mergeCell ref="A5:L5"/>
  </mergeCells>
  <phoneticPr fontId="0" type="noConversion"/>
  <printOptions horizontalCentered="1" verticalCentered="1"/>
  <pageMargins left="0.70866141732283505" right="0.70866141732283505" top="0.196850393700787" bottom="0.196850393700787" header="0.31496062992126" footer="0.31496062992126"/>
  <pageSetup paperSize="9" scale="94" orientation="landscape" r:id="rId1"/>
  <headerFooter>
    <oddFooter>&amp;C- 58 -</oddFooter>
  </headerFooter>
  <rowBreaks count="1" manualBreakCount="1">
    <brk id="3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topLeftCell="A16" zoomScaleSheetLayoutView="100" workbookViewId="0">
      <selection activeCell="N39" sqref="N39"/>
    </sheetView>
  </sheetViews>
  <sheetFormatPr defaultRowHeight="12.75" x14ac:dyDescent="0.2"/>
  <cols>
    <col min="1" max="1" width="5.7109375" style="139" customWidth="1"/>
    <col min="2" max="2" width="20.7109375" style="139" bestFit="1" customWidth="1"/>
    <col min="3" max="3" width="13" style="139" customWidth="1"/>
    <col min="4" max="4" width="12" style="139" customWidth="1"/>
    <col min="5" max="5" width="12.42578125" style="139" customWidth="1"/>
    <col min="6" max="6" width="12.7109375" style="139" customWidth="1"/>
    <col min="7" max="7" width="13.140625" style="139" customWidth="1"/>
    <col min="8" max="8" width="12.7109375" style="139" customWidth="1"/>
    <col min="9" max="9" width="12.140625" style="139" customWidth="1"/>
    <col min="10" max="10" width="12.140625" style="262" customWidth="1"/>
    <col min="11" max="11" width="16.5703125" style="139" customWidth="1"/>
    <col min="12" max="12" width="13.140625" style="139" customWidth="1"/>
    <col min="13" max="13" width="12.7109375" style="139" customWidth="1"/>
    <col min="14" max="16384" width="9.140625" style="139"/>
  </cols>
  <sheetData>
    <row r="1" spans="1:13" x14ac:dyDescent="0.2">
      <c r="K1" s="785" t="s">
        <v>205</v>
      </c>
      <c r="L1" s="785"/>
      <c r="M1" s="785"/>
    </row>
    <row r="2" spans="1:13" ht="12.75" customHeight="1" x14ac:dyDescent="0.2"/>
    <row r="3" spans="1:13" ht="15.75" x14ac:dyDescent="0.25">
      <c r="B3" s="889" t="s">
        <v>0</v>
      </c>
      <c r="C3" s="889"/>
      <c r="D3" s="889"/>
      <c r="E3" s="889"/>
      <c r="F3" s="889"/>
      <c r="G3" s="889"/>
      <c r="H3" s="889"/>
      <c r="I3" s="889"/>
      <c r="J3" s="889"/>
      <c r="K3" s="889"/>
    </row>
    <row r="4" spans="1:13" ht="20.25" x14ac:dyDescent="0.3">
      <c r="B4" s="890" t="s">
        <v>821</v>
      </c>
      <c r="C4" s="890"/>
      <c r="D4" s="890"/>
      <c r="E4" s="890"/>
      <c r="F4" s="890"/>
      <c r="G4" s="890"/>
      <c r="H4" s="890"/>
      <c r="I4" s="890"/>
      <c r="J4" s="890"/>
      <c r="K4" s="890"/>
    </row>
    <row r="5" spans="1:13" ht="10.5" customHeight="1" x14ac:dyDescent="0.2"/>
    <row r="6" spans="1:13" ht="15.75" x14ac:dyDescent="0.25">
      <c r="A6" s="541" t="s">
        <v>837</v>
      </c>
      <c r="B6" s="247"/>
      <c r="C6" s="247"/>
      <c r="D6" s="247"/>
      <c r="E6" s="247"/>
      <c r="F6" s="247"/>
      <c r="G6" s="247"/>
      <c r="H6" s="247"/>
      <c r="I6" s="247"/>
      <c r="J6" s="263"/>
      <c r="K6" s="247"/>
    </row>
    <row r="7" spans="1:13" ht="15.75" x14ac:dyDescent="0.25">
      <c r="B7" s="140"/>
      <c r="C7" s="140"/>
      <c r="D7" s="140"/>
      <c r="E7" s="140"/>
      <c r="F7" s="140"/>
      <c r="G7" s="140"/>
      <c r="H7" s="140"/>
      <c r="L7" s="895" t="s">
        <v>186</v>
      </c>
      <c r="M7" s="895"/>
    </row>
    <row r="8" spans="1:13" ht="15.75" x14ac:dyDescent="0.25">
      <c r="C8" s="140"/>
      <c r="D8" s="140"/>
      <c r="E8" s="140"/>
      <c r="F8" s="140"/>
      <c r="G8" s="864" t="s">
        <v>854</v>
      </c>
      <c r="H8" s="864"/>
      <c r="I8" s="864"/>
      <c r="J8" s="864"/>
      <c r="K8" s="864"/>
      <c r="L8" s="864"/>
      <c r="M8" s="864"/>
    </row>
    <row r="9" spans="1:13" x14ac:dyDescent="0.2">
      <c r="A9" s="896" t="s">
        <v>23</v>
      </c>
      <c r="B9" s="899" t="s">
        <v>3</v>
      </c>
      <c r="C9" s="891" t="s">
        <v>838</v>
      </c>
      <c r="D9" s="891" t="s">
        <v>699</v>
      </c>
      <c r="E9" s="891" t="s">
        <v>219</v>
      </c>
      <c r="F9" s="891" t="s">
        <v>218</v>
      </c>
      <c r="G9" s="891"/>
      <c r="H9" s="891" t="s">
        <v>183</v>
      </c>
      <c r="I9" s="891"/>
      <c r="J9" s="892" t="s">
        <v>431</v>
      </c>
      <c r="K9" s="891" t="s">
        <v>185</v>
      </c>
      <c r="L9" s="891" t="s">
        <v>408</v>
      </c>
      <c r="M9" s="891" t="s">
        <v>233</v>
      </c>
    </row>
    <row r="10" spans="1:13" x14ac:dyDescent="0.2">
      <c r="A10" s="897"/>
      <c r="B10" s="899"/>
      <c r="C10" s="891"/>
      <c r="D10" s="891"/>
      <c r="E10" s="891"/>
      <c r="F10" s="891"/>
      <c r="G10" s="891"/>
      <c r="H10" s="891"/>
      <c r="I10" s="891"/>
      <c r="J10" s="893"/>
      <c r="K10" s="891"/>
      <c r="L10" s="891"/>
      <c r="M10" s="891"/>
    </row>
    <row r="11" spans="1:13" ht="27" customHeight="1" x14ac:dyDescent="0.2">
      <c r="A11" s="898"/>
      <c r="B11" s="899"/>
      <c r="C11" s="891"/>
      <c r="D11" s="891"/>
      <c r="E11" s="891"/>
      <c r="F11" s="141" t="s">
        <v>184</v>
      </c>
      <c r="G11" s="141" t="s">
        <v>234</v>
      </c>
      <c r="H11" s="141" t="s">
        <v>184</v>
      </c>
      <c r="I11" s="141" t="s">
        <v>234</v>
      </c>
      <c r="J11" s="894"/>
      <c r="K11" s="891"/>
      <c r="L11" s="891"/>
      <c r="M11" s="891"/>
    </row>
    <row r="12" spans="1:13" x14ac:dyDescent="0.2">
      <c r="A12" s="146">
        <v>1</v>
      </c>
      <c r="B12" s="146">
        <v>2</v>
      </c>
      <c r="C12" s="146">
        <v>3</v>
      </c>
      <c r="D12" s="146">
        <v>4</v>
      </c>
      <c r="E12" s="146">
        <v>5</v>
      </c>
      <c r="F12" s="146">
        <v>6</v>
      </c>
      <c r="G12" s="146">
        <v>7</v>
      </c>
      <c r="H12" s="146">
        <v>8</v>
      </c>
      <c r="I12" s="146">
        <v>9</v>
      </c>
      <c r="J12" s="146">
        <v>10</v>
      </c>
      <c r="K12" s="146">
        <v>11</v>
      </c>
      <c r="L12" s="146">
        <v>12</v>
      </c>
      <c r="M12" s="146">
        <v>13</v>
      </c>
    </row>
    <row r="13" spans="1:13" x14ac:dyDescent="0.2">
      <c r="A13" s="8">
        <v>1</v>
      </c>
      <c r="B13" s="9" t="s">
        <v>757</v>
      </c>
      <c r="C13" s="478">
        <f>((T6_FG_py_Utlsn!C12+'T6A_FG_Upy_Utlsn '!C12)*3000)/100000</f>
        <v>72.975779999999986</v>
      </c>
      <c r="D13" s="634">
        <v>4.5981612803229126</v>
      </c>
      <c r="E13" s="478">
        <v>70.921289161770375</v>
      </c>
      <c r="F13" s="482">
        <v>2043.62734</v>
      </c>
      <c r="G13" s="482">
        <v>61.308819999999997</v>
      </c>
      <c r="H13" s="482">
        <v>2043.62734</v>
      </c>
      <c r="I13" s="482">
        <v>61.308819999999997</v>
      </c>
      <c r="J13" s="483">
        <f>G13-I13</f>
        <v>0</v>
      </c>
      <c r="K13" s="482">
        <f>D13+E13-I13</f>
        <v>14.21063044209329</v>
      </c>
      <c r="L13" s="482">
        <v>0</v>
      </c>
      <c r="M13" s="482">
        <v>0</v>
      </c>
    </row>
    <row r="14" spans="1:13" x14ac:dyDescent="0.2">
      <c r="A14" s="8">
        <v>2</v>
      </c>
      <c r="B14" s="9" t="s">
        <v>758</v>
      </c>
      <c r="C14" s="478">
        <f>((T6_FG_py_Utlsn!C13+'T6A_FG_Upy_Utlsn '!C13)*3000)/100000</f>
        <v>36.159840000000003</v>
      </c>
      <c r="D14" s="634">
        <v>-2.0183272183669416</v>
      </c>
      <c r="E14" s="478">
        <v>35.141830189185391</v>
      </c>
      <c r="F14" s="482">
        <v>912.24</v>
      </c>
      <c r="G14" s="482">
        <v>27.3672</v>
      </c>
      <c r="H14" s="482">
        <v>912.24</v>
      </c>
      <c r="I14" s="482">
        <v>27.3672</v>
      </c>
      <c r="J14" s="483">
        <f t="shared" ref="J14:J23" si="0">G14-I14</f>
        <v>0</v>
      </c>
      <c r="K14" s="482">
        <f t="shared" ref="K14:K23" si="1">D14+E14-I14</f>
        <v>5.7563029708184494</v>
      </c>
      <c r="L14" s="482">
        <v>0</v>
      </c>
      <c r="M14" s="482">
        <v>0</v>
      </c>
    </row>
    <row r="15" spans="1:13" x14ac:dyDescent="0.2">
      <c r="A15" s="8">
        <v>3</v>
      </c>
      <c r="B15" s="9" t="s">
        <v>759</v>
      </c>
      <c r="C15" s="478">
        <f>((T6_FG_py_Utlsn!C14+'T6A_FG_Upy_Utlsn '!C14)*3000)/100000</f>
        <v>45.369300000000003</v>
      </c>
      <c r="D15" s="634">
        <v>-2.9984409565362924</v>
      </c>
      <c r="E15" s="478">
        <v>44.092015794378753</v>
      </c>
      <c r="F15" s="482">
        <v>1199.3900000000001</v>
      </c>
      <c r="G15" s="482">
        <v>35.981699999999996</v>
      </c>
      <c r="H15" s="482">
        <v>1199.3900000000001</v>
      </c>
      <c r="I15" s="482">
        <v>35.981699999999996</v>
      </c>
      <c r="J15" s="483">
        <f t="shared" si="0"/>
        <v>0</v>
      </c>
      <c r="K15" s="482">
        <f t="shared" si="1"/>
        <v>5.1118748378424641</v>
      </c>
      <c r="L15" s="482">
        <v>0</v>
      </c>
      <c r="M15" s="482">
        <v>0</v>
      </c>
    </row>
    <row r="16" spans="1:13" x14ac:dyDescent="0.2">
      <c r="A16" s="8">
        <v>4</v>
      </c>
      <c r="B16" s="9" t="s">
        <v>760</v>
      </c>
      <c r="C16" s="478">
        <f>((T6_FG_py_Utlsn!C15+'T6A_FG_Upy_Utlsn '!C15)*3000)/100000</f>
        <v>19.325309999999998</v>
      </c>
      <c r="D16" s="634">
        <v>4.472269496752677</v>
      </c>
      <c r="E16" s="478">
        <v>18.781243566712856</v>
      </c>
      <c r="F16" s="482">
        <v>509.62</v>
      </c>
      <c r="G16" s="482">
        <v>15.288600000000001</v>
      </c>
      <c r="H16" s="482">
        <v>509.62</v>
      </c>
      <c r="I16" s="482">
        <v>15.288600000000001</v>
      </c>
      <c r="J16" s="483">
        <f t="shared" si="0"/>
        <v>0</v>
      </c>
      <c r="K16" s="482">
        <f t="shared" si="1"/>
        <v>7.9649130634655325</v>
      </c>
      <c r="L16" s="482">
        <v>0</v>
      </c>
      <c r="M16" s="482">
        <v>0</v>
      </c>
    </row>
    <row r="17" spans="1:15" x14ac:dyDescent="0.2">
      <c r="A17" s="8">
        <v>5</v>
      </c>
      <c r="B17" s="9" t="s">
        <v>761</v>
      </c>
      <c r="C17" s="478">
        <f>((T6_FG_py_Utlsn!C16+'T6A_FG_Upy_Utlsn '!C16)*3000)/100000</f>
        <v>35.111069999999998</v>
      </c>
      <c r="D17" s="634">
        <v>-2.2934681680725575</v>
      </c>
      <c r="E17" s="478">
        <v>34.12258626422576</v>
      </c>
      <c r="F17" s="482">
        <v>906.101</v>
      </c>
      <c r="G17" s="482">
        <v>27.183029999999999</v>
      </c>
      <c r="H17" s="482">
        <v>906.101</v>
      </c>
      <c r="I17" s="482">
        <v>27.183029999999999</v>
      </c>
      <c r="J17" s="483">
        <f t="shared" si="0"/>
        <v>0</v>
      </c>
      <c r="K17" s="482">
        <f t="shared" si="1"/>
        <v>4.6460880961532034</v>
      </c>
      <c r="L17" s="482">
        <v>0</v>
      </c>
      <c r="M17" s="482">
        <v>0</v>
      </c>
    </row>
    <row r="18" spans="1:15" s="143" customFormat="1" x14ac:dyDescent="0.2">
      <c r="A18" s="332">
        <v>6</v>
      </c>
      <c r="B18" s="204" t="s">
        <v>762</v>
      </c>
      <c r="C18" s="478">
        <f>((T6_FG_py_Utlsn!C17+'T6A_FG_Upy_Utlsn '!C17)*3000)/100000</f>
        <v>18.331289999999999</v>
      </c>
      <c r="D18" s="634">
        <v>-1.1105009329000275</v>
      </c>
      <c r="E18" s="479">
        <v>17.815208262224395</v>
      </c>
      <c r="F18" s="484">
        <v>483.21000000000004</v>
      </c>
      <c r="G18" s="484">
        <v>14.4963</v>
      </c>
      <c r="H18" s="484">
        <v>483.21000000000004</v>
      </c>
      <c r="I18" s="484">
        <v>14.4963</v>
      </c>
      <c r="J18" s="483">
        <f t="shared" si="0"/>
        <v>0</v>
      </c>
      <c r="K18" s="482">
        <f t="shared" si="1"/>
        <v>2.208407329324368</v>
      </c>
      <c r="L18" s="482">
        <v>0</v>
      </c>
      <c r="M18" s="482">
        <v>0</v>
      </c>
      <c r="N18" s="139"/>
      <c r="O18" s="139"/>
    </row>
    <row r="19" spans="1:15" s="143" customFormat="1" x14ac:dyDescent="0.2">
      <c r="A19" s="8">
        <v>7</v>
      </c>
      <c r="B19" s="9" t="s">
        <v>763</v>
      </c>
      <c r="C19" s="478">
        <f>((T6_FG_py_Utlsn!C18+'T6A_FG_Upy_Utlsn '!C18)*3000)/100000</f>
        <v>20.174070000000004</v>
      </c>
      <c r="D19" s="634">
        <v>-1.303973610887919</v>
      </c>
      <c r="E19" s="479">
        <v>19.182480298178127</v>
      </c>
      <c r="F19" s="484">
        <v>531.41</v>
      </c>
      <c r="G19" s="484">
        <v>15.942299999999999</v>
      </c>
      <c r="H19" s="484">
        <v>531.41</v>
      </c>
      <c r="I19" s="484">
        <v>15.942299999999999</v>
      </c>
      <c r="J19" s="483">
        <f t="shared" si="0"/>
        <v>0</v>
      </c>
      <c r="K19" s="482">
        <f t="shared" si="1"/>
        <v>1.9362066872902091</v>
      </c>
      <c r="L19" s="482">
        <v>0</v>
      </c>
      <c r="M19" s="482">
        <v>0</v>
      </c>
      <c r="N19" s="139"/>
      <c r="O19" s="139"/>
    </row>
    <row r="20" spans="1:15" ht="15.75" customHeight="1" x14ac:dyDescent="0.2">
      <c r="A20" s="8">
        <v>8</v>
      </c>
      <c r="B20" s="9" t="s">
        <v>764</v>
      </c>
      <c r="C20" s="478">
        <f>((T6_FG_py_Utlsn!C19+'T6A_FG_Upy_Utlsn '!C19)*3000)/100000</f>
        <v>28.345829999999996</v>
      </c>
      <c r="D20" s="634">
        <v>-1.6670567766249391</v>
      </c>
      <c r="E20" s="478">
        <v>27.547808409315884</v>
      </c>
      <c r="F20" s="485">
        <v>765.31</v>
      </c>
      <c r="G20" s="485">
        <v>22.959299999999999</v>
      </c>
      <c r="H20" s="485">
        <v>765.31</v>
      </c>
      <c r="I20" s="485">
        <v>22.959299999999999</v>
      </c>
      <c r="J20" s="483">
        <f t="shared" si="0"/>
        <v>0</v>
      </c>
      <c r="K20" s="482">
        <f t="shared" si="1"/>
        <v>2.9214516326909461</v>
      </c>
      <c r="L20" s="482">
        <v>0</v>
      </c>
      <c r="M20" s="482">
        <v>0</v>
      </c>
    </row>
    <row r="21" spans="1:15" ht="15.75" customHeight="1" x14ac:dyDescent="0.2">
      <c r="A21" s="333">
        <v>9</v>
      </c>
      <c r="B21" s="9" t="s">
        <v>765</v>
      </c>
      <c r="C21" s="478">
        <f>((T6_FG_py_Utlsn!C20+'T6A_FG_Upy_Utlsn '!C20)*3000)/100000</f>
        <v>58.11164999999999</v>
      </c>
      <c r="D21" s="634">
        <v>-3.3745945048955974</v>
      </c>
      <c r="E21" s="478">
        <v>56.475629768090094</v>
      </c>
      <c r="F21" s="485">
        <v>1496.48</v>
      </c>
      <c r="G21" s="485">
        <v>44.894399999999997</v>
      </c>
      <c r="H21" s="485">
        <v>1496.48</v>
      </c>
      <c r="I21" s="485">
        <v>44.894399999999997</v>
      </c>
      <c r="J21" s="483">
        <f t="shared" si="0"/>
        <v>0</v>
      </c>
      <c r="K21" s="482">
        <f t="shared" si="1"/>
        <v>8.2066352631944994</v>
      </c>
      <c r="L21" s="482">
        <v>0</v>
      </c>
      <c r="M21" s="482">
        <v>0</v>
      </c>
    </row>
    <row r="22" spans="1:15" ht="15.75" customHeight="1" x14ac:dyDescent="0.2">
      <c r="A22" s="8">
        <v>10</v>
      </c>
      <c r="B22" s="9" t="s">
        <v>766</v>
      </c>
      <c r="C22" s="478">
        <f>((T6_FG_py_Utlsn!C21+'T6A_FG_Upy_Utlsn '!C21)*3000)/100000</f>
        <v>19.814789999999999</v>
      </c>
      <c r="D22" s="634">
        <v>-0.85533297915507589</v>
      </c>
      <c r="E22" s="478">
        <v>19.256943211429274</v>
      </c>
      <c r="F22" s="486">
        <v>517.97</v>
      </c>
      <c r="G22" s="486">
        <v>15.8553</v>
      </c>
      <c r="H22" s="486">
        <v>517.97</v>
      </c>
      <c r="I22" s="486">
        <v>15.8553</v>
      </c>
      <c r="J22" s="483">
        <f t="shared" si="0"/>
        <v>0</v>
      </c>
      <c r="K22" s="482">
        <f t="shared" si="1"/>
        <v>2.5463102322741982</v>
      </c>
      <c r="L22" s="482">
        <v>0</v>
      </c>
      <c r="M22" s="482">
        <v>0</v>
      </c>
    </row>
    <row r="23" spans="1:15" ht="15.75" customHeight="1" x14ac:dyDescent="0.2">
      <c r="A23" s="8">
        <v>11</v>
      </c>
      <c r="B23" s="9" t="s">
        <v>767</v>
      </c>
      <c r="C23" s="478">
        <f>((T6_FG_py_Utlsn!C22+'T6A_FG_Upy_Utlsn '!C22)*3000)/100000</f>
        <v>24.389939999999999</v>
      </c>
      <c r="D23" s="634">
        <v>-1.8162856296361767</v>
      </c>
      <c r="E23" s="478">
        <v>23.702965074489057</v>
      </c>
      <c r="F23" s="486">
        <v>640.80006000000003</v>
      </c>
      <c r="G23" s="486">
        <v>18.907800000000002</v>
      </c>
      <c r="H23" s="486">
        <v>640.80006000000003</v>
      </c>
      <c r="I23" s="486">
        <v>18.907800000000002</v>
      </c>
      <c r="J23" s="483">
        <f t="shared" si="0"/>
        <v>0</v>
      </c>
      <c r="K23" s="482">
        <f t="shared" si="1"/>
        <v>2.978879444852879</v>
      </c>
      <c r="L23" s="482">
        <v>0</v>
      </c>
      <c r="M23" s="482">
        <v>0</v>
      </c>
    </row>
    <row r="24" spans="1:15" ht="15.75" customHeight="1" x14ac:dyDescent="0.2">
      <c r="A24" s="746" t="s">
        <v>17</v>
      </c>
      <c r="B24" s="747"/>
      <c r="C24" s="480">
        <f>SUM(C13:C23)</f>
        <v>378.10887000000002</v>
      </c>
      <c r="D24" s="635">
        <f t="shared" ref="D24:E24" si="2">SUM(D13:D23)</f>
        <v>-8.3675499999999374</v>
      </c>
      <c r="E24" s="480">
        <f t="shared" si="2"/>
        <v>367.03999999999985</v>
      </c>
      <c r="F24" s="487">
        <f t="shared" ref="F24" si="3">SUM(F13:F23)</f>
        <v>10006.158399999998</v>
      </c>
      <c r="G24" s="481">
        <f t="shared" ref="G24" si="4">SUM(G13:G23)</f>
        <v>300.18475000000001</v>
      </c>
      <c r="H24" s="481">
        <f t="shared" ref="H24" si="5">SUM(H13:H23)</f>
        <v>10006.158399999998</v>
      </c>
      <c r="I24" s="481">
        <f t="shared" ref="I24" si="6">SUM(I13:I23)</f>
        <v>300.18475000000001</v>
      </c>
      <c r="J24" s="481">
        <f t="shared" ref="J24" si="7">SUM(J13:J23)</f>
        <v>0</v>
      </c>
      <c r="K24" s="481">
        <f t="shared" ref="K24" si="8">SUM(K13:K23)</f>
        <v>58.487700000000046</v>
      </c>
      <c r="L24" s="481">
        <f t="shared" ref="L24" si="9">SUM(L13:L23)</f>
        <v>0</v>
      </c>
      <c r="M24" s="481">
        <f t="shared" ref="M24" si="10">SUM(M13:M23)</f>
        <v>0</v>
      </c>
    </row>
    <row r="26" spans="1:15" ht="54.75" customHeight="1" x14ac:dyDescent="0.2">
      <c r="A26" s="636" t="s">
        <v>796</v>
      </c>
      <c r="B26" s="900" t="s">
        <v>970</v>
      </c>
      <c r="C26" s="900"/>
      <c r="D26" s="900"/>
      <c r="E26" s="900"/>
      <c r="F26" s="900"/>
      <c r="G26" s="900"/>
      <c r="H26" s="900"/>
      <c r="I26" s="900"/>
      <c r="J26" s="900"/>
      <c r="K26" s="900"/>
      <c r="L26" s="900"/>
      <c r="M26" s="900"/>
    </row>
    <row r="27" spans="1:15" ht="15.75" customHeight="1" x14ac:dyDescent="0.2"/>
    <row r="28" spans="1:15" ht="15.75" customHeight="1" x14ac:dyDescent="0.2"/>
    <row r="29" spans="1:15" ht="15.75" customHeight="1" x14ac:dyDescent="0.2"/>
    <row r="30" spans="1:15" ht="15.75" customHeight="1" x14ac:dyDescent="0.2"/>
    <row r="31" spans="1:15" ht="15.75" customHeight="1" x14ac:dyDescent="0.2">
      <c r="A31" s="362"/>
      <c r="B31" s="362"/>
      <c r="C31" s="362"/>
      <c r="D31" s="362"/>
      <c r="E31" s="362"/>
      <c r="F31" s="362"/>
      <c r="G31" s="362"/>
      <c r="H31" s="362"/>
      <c r="I31" s="362"/>
      <c r="J31" s="362"/>
      <c r="K31" s="362"/>
      <c r="L31" s="81"/>
      <c r="M31" s="363" t="s">
        <v>12</v>
      </c>
      <c r="N31" s="15"/>
    </row>
    <row r="32" spans="1:15" ht="15.75" customHeight="1" x14ac:dyDescent="0.2">
      <c r="A32" s="362"/>
      <c r="B32" s="362"/>
      <c r="C32" s="362"/>
      <c r="D32" s="362"/>
      <c r="E32" s="362"/>
      <c r="F32" s="362"/>
      <c r="G32" s="362"/>
      <c r="H32" s="362"/>
      <c r="I32" s="362"/>
      <c r="J32" s="362"/>
      <c r="K32" s="362"/>
      <c r="L32" s="81"/>
      <c r="M32" s="363" t="s">
        <v>956</v>
      </c>
      <c r="N32" s="15"/>
    </row>
    <row r="33" spans="1:14" ht="12.75" customHeight="1" x14ac:dyDescent="0.2">
      <c r="A33" s="362"/>
      <c r="B33" s="362"/>
      <c r="C33" s="362"/>
      <c r="D33" s="362"/>
      <c r="E33" s="362"/>
      <c r="F33" s="362"/>
      <c r="G33" s="362"/>
      <c r="H33" s="362"/>
      <c r="I33" s="362"/>
      <c r="J33" s="362"/>
      <c r="K33" s="362"/>
      <c r="L33" s="81"/>
      <c r="M33" s="363" t="s">
        <v>775</v>
      </c>
      <c r="N33" s="15"/>
    </row>
    <row r="34" spans="1:14" x14ac:dyDescent="0.2">
      <c r="A34" s="14" t="s">
        <v>20</v>
      </c>
      <c r="B34" s="14"/>
      <c r="C34" s="14"/>
      <c r="D34" s="14"/>
      <c r="E34" s="14"/>
      <c r="F34" s="14"/>
      <c r="G34" s="15"/>
      <c r="H34" s="15"/>
      <c r="I34" s="15"/>
      <c r="J34" s="264"/>
      <c r="K34" s="791" t="s">
        <v>83</v>
      </c>
      <c r="L34" s="791"/>
      <c r="M34" s="791"/>
      <c r="N34" s="791"/>
    </row>
    <row r="35" spans="1:14" x14ac:dyDescent="0.2">
      <c r="A35" s="14"/>
      <c r="B35" s="15"/>
      <c r="C35" s="15"/>
      <c r="D35" s="15"/>
      <c r="E35" s="15"/>
      <c r="F35" s="15"/>
      <c r="G35" s="15"/>
      <c r="H35" s="15"/>
      <c r="I35" s="15"/>
      <c r="J35" s="264"/>
      <c r="K35" s="15"/>
      <c r="L35" s="15"/>
      <c r="M35" s="15"/>
      <c r="N35" s="15"/>
    </row>
  </sheetData>
  <mergeCells count="19">
    <mergeCell ref="K34:N34"/>
    <mergeCell ref="D9:D11"/>
    <mergeCell ref="E9:E11"/>
    <mergeCell ref="A9:A11"/>
    <mergeCell ref="M9:M11"/>
    <mergeCell ref="L9:L11"/>
    <mergeCell ref="B9:B11"/>
    <mergeCell ref="A24:B24"/>
    <mergeCell ref="B26:M26"/>
    <mergeCell ref="K1:M1"/>
    <mergeCell ref="B3:K3"/>
    <mergeCell ref="B4:K4"/>
    <mergeCell ref="C9:C11"/>
    <mergeCell ref="J9:J11"/>
    <mergeCell ref="L7:M7"/>
    <mergeCell ref="G8:M8"/>
    <mergeCell ref="F9:G10"/>
    <mergeCell ref="H9:I10"/>
    <mergeCell ref="K9:K11"/>
  </mergeCells>
  <printOptions horizontalCentered="1" verticalCentered="1"/>
  <pageMargins left="0.70866141732283505" right="0.70866141732283505" top="0.196850393700787" bottom="0.196850393700787" header="0.31496062992126" footer="0.31496062992126"/>
  <pageSetup paperSize="9" scale="79" orientation="landscape" r:id="rId1"/>
  <headerFooter>
    <oddFooter>&amp;C- 59 -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topLeftCell="A13" zoomScaleSheetLayoutView="100" workbookViewId="0">
      <selection activeCell="P32" sqref="P32"/>
    </sheetView>
  </sheetViews>
  <sheetFormatPr defaultRowHeight="12.75" x14ac:dyDescent="0.2"/>
  <cols>
    <col min="1" max="1" width="5.5703125" style="15" customWidth="1"/>
    <col min="2" max="2" width="20.5703125" style="15" bestFit="1" customWidth="1"/>
    <col min="3" max="3" width="10.5703125" style="15" customWidth="1"/>
    <col min="4" max="4" width="9.855468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x14ac:dyDescent="0.2">
      <c r="D1" s="34"/>
      <c r="E1" s="34"/>
      <c r="F1" s="34"/>
      <c r="G1" s="34"/>
      <c r="H1" s="34"/>
      <c r="I1" s="34"/>
      <c r="J1" s="34"/>
      <c r="K1" s="34"/>
      <c r="L1" s="887" t="s">
        <v>432</v>
      </c>
      <c r="M1" s="887"/>
      <c r="N1" s="887"/>
      <c r="O1" s="40"/>
      <c r="P1" s="40"/>
    </row>
    <row r="2" spans="1:19" customFormat="1" ht="15" x14ac:dyDescent="0.2">
      <c r="A2" s="874" t="s">
        <v>0</v>
      </c>
      <c r="B2" s="874"/>
      <c r="C2" s="874"/>
      <c r="D2" s="874"/>
      <c r="E2" s="874"/>
      <c r="F2" s="874"/>
      <c r="G2" s="874"/>
      <c r="H2" s="874"/>
      <c r="I2" s="874"/>
      <c r="J2" s="874"/>
      <c r="K2" s="874"/>
      <c r="L2" s="874"/>
      <c r="M2" s="42"/>
      <c r="N2" s="42"/>
      <c r="O2" s="42"/>
      <c r="P2" s="42"/>
    </row>
    <row r="3" spans="1:19" customFormat="1" ht="20.25" x14ac:dyDescent="0.3">
      <c r="A3" s="888" t="s">
        <v>821</v>
      </c>
      <c r="B3" s="888"/>
      <c r="C3" s="888"/>
      <c r="D3" s="888"/>
      <c r="E3" s="888"/>
      <c r="F3" s="888"/>
      <c r="G3" s="888"/>
      <c r="H3" s="888"/>
      <c r="I3" s="888"/>
      <c r="J3" s="888"/>
      <c r="K3" s="888"/>
      <c r="L3" s="888"/>
      <c r="M3" s="41"/>
      <c r="N3" s="41"/>
      <c r="O3" s="41"/>
      <c r="P3" s="41"/>
    </row>
    <row r="4" spans="1:19" customFormat="1" ht="10.5" customHeight="1" x14ac:dyDescent="0.2"/>
    <row r="5" spans="1:19" ht="19.5" customHeight="1" x14ac:dyDescent="0.25">
      <c r="A5" s="875" t="s">
        <v>835</v>
      </c>
      <c r="B5" s="875"/>
      <c r="C5" s="875"/>
      <c r="D5" s="875"/>
      <c r="E5" s="875"/>
      <c r="F5" s="875"/>
      <c r="G5" s="875"/>
      <c r="H5" s="875"/>
      <c r="I5" s="875"/>
      <c r="J5" s="875"/>
      <c r="K5" s="875"/>
      <c r="L5" s="875"/>
    </row>
    <row r="6" spans="1:19" x14ac:dyDescent="0.2">
      <c r="A6" s="21"/>
      <c r="B6" s="21"/>
      <c r="C6" s="21"/>
      <c r="D6" s="21"/>
      <c r="E6" s="21"/>
      <c r="F6" s="21"/>
      <c r="G6" s="21"/>
      <c r="H6" s="21"/>
      <c r="I6" s="21"/>
      <c r="J6" s="21"/>
      <c r="K6" s="21"/>
      <c r="L6" s="21"/>
    </row>
    <row r="7" spans="1:19" x14ac:dyDescent="0.2">
      <c r="A7" s="791" t="s">
        <v>756</v>
      </c>
      <c r="B7" s="791"/>
      <c r="F7" s="885" t="s">
        <v>18</v>
      </c>
      <c r="G7" s="885"/>
      <c r="H7" s="885"/>
      <c r="I7" s="885"/>
      <c r="J7" s="885"/>
      <c r="K7" s="885"/>
      <c r="L7" s="885"/>
    </row>
    <row r="8" spans="1:19" x14ac:dyDescent="0.2">
      <c r="A8" s="14"/>
      <c r="F8" s="16"/>
      <c r="G8" s="99"/>
      <c r="H8" s="99"/>
      <c r="I8" s="886" t="s">
        <v>854</v>
      </c>
      <c r="J8" s="886"/>
      <c r="K8" s="886"/>
      <c r="L8" s="886"/>
    </row>
    <row r="9" spans="1:19" s="14" customFormat="1" ht="12.75" customHeight="1" x14ac:dyDescent="0.2">
      <c r="A9" s="776" t="s">
        <v>2</v>
      </c>
      <c r="B9" s="776" t="s">
        <v>3</v>
      </c>
      <c r="C9" s="761" t="s">
        <v>24</v>
      </c>
      <c r="D9" s="762"/>
      <c r="E9" s="762"/>
      <c r="F9" s="762"/>
      <c r="G9" s="762"/>
      <c r="H9" s="761" t="s">
        <v>25</v>
      </c>
      <c r="I9" s="762"/>
      <c r="J9" s="762"/>
      <c r="K9" s="762"/>
      <c r="L9" s="762"/>
      <c r="R9" s="28"/>
      <c r="S9" s="29"/>
    </row>
    <row r="10" spans="1:19" s="14" customFormat="1" ht="63.75" x14ac:dyDescent="0.2">
      <c r="A10" s="776"/>
      <c r="B10" s="776"/>
      <c r="C10" s="540" t="s">
        <v>836</v>
      </c>
      <c r="D10" s="5" t="s">
        <v>699</v>
      </c>
      <c r="E10" s="5" t="s">
        <v>69</v>
      </c>
      <c r="F10" s="5" t="s">
        <v>70</v>
      </c>
      <c r="G10" s="5" t="s">
        <v>366</v>
      </c>
      <c r="H10" s="540" t="s">
        <v>836</v>
      </c>
      <c r="I10" s="5" t="s">
        <v>699</v>
      </c>
      <c r="J10" s="5" t="s">
        <v>69</v>
      </c>
      <c r="K10" s="5" t="s">
        <v>70</v>
      </c>
      <c r="L10" s="5" t="s">
        <v>367</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8">
        <v>1</v>
      </c>
      <c r="B12" s="9" t="s">
        <v>757</v>
      </c>
      <c r="C12" s="336">
        <v>0</v>
      </c>
      <c r="D12" s="336">
        <v>0</v>
      </c>
      <c r="E12" s="336">
        <v>0</v>
      </c>
      <c r="F12" s="336">
        <v>0</v>
      </c>
      <c r="G12" s="336">
        <v>0</v>
      </c>
      <c r="H12" s="336">
        <v>0</v>
      </c>
      <c r="I12" s="336">
        <v>0</v>
      </c>
      <c r="J12" s="336">
        <v>0</v>
      </c>
      <c r="K12" s="336">
        <v>0</v>
      </c>
      <c r="L12" s="336">
        <v>0</v>
      </c>
    </row>
    <row r="13" spans="1:19" x14ac:dyDescent="0.2">
      <c r="A13" s="8">
        <v>2</v>
      </c>
      <c r="B13" s="9" t="s">
        <v>758</v>
      </c>
      <c r="C13" s="336">
        <v>0</v>
      </c>
      <c r="D13" s="336">
        <v>0</v>
      </c>
      <c r="E13" s="336">
        <v>0</v>
      </c>
      <c r="F13" s="336">
        <v>0</v>
      </c>
      <c r="G13" s="336">
        <v>0</v>
      </c>
      <c r="H13" s="336">
        <v>0</v>
      </c>
      <c r="I13" s="336">
        <v>0</v>
      </c>
      <c r="J13" s="336">
        <v>0</v>
      </c>
      <c r="K13" s="336">
        <v>0</v>
      </c>
      <c r="L13" s="336">
        <v>0</v>
      </c>
    </row>
    <row r="14" spans="1:19" x14ac:dyDescent="0.2">
      <c r="A14" s="8">
        <v>3</v>
      </c>
      <c r="B14" s="9" t="s">
        <v>759</v>
      </c>
      <c r="C14" s="336">
        <v>0</v>
      </c>
      <c r="D14" s="336">
        <v>0</v>
      </c>
      <c r="E14" s="336">
        <v>0</v>
      </c>
      <c r="F14" s="336">
        <v>0</v>
      </c>
      <c r="G14" s="336">
        <v>0</v>
      </c>
      <c r="H14" s="336">
        <v>0</v>
      </c>
      <c r="I14" s="336">
        <v>0</v>
      </c>
      <c r="J14" s="336">
        <v>0</v>
      </c>
      <c r="K14" s="336">
        <v>0</v>
      </c>
      <c r="L14" s="336">
        <v>0</v>
      </c>
    </row>
    <row r="15" spans="1:19" x14ac:dyDescent="0.2">
      <c r="A15" s="8">
        <v>4</v>
      </c>
      <c r="B15" s="9" t="s">
        <v>760</v>
      </c>
      <c r="C15" s="336">
        <v>0</v>
      </c>
      <c r="D15" s="336">
        <v>0</v>
      </c>
      <c r="E15" s="336">
        <v>0</v>
      </c>
      <c r="F15" s="336">
        <v>0</v>
      </c>
      <c r="G15" s="336">
        <v>0</v>
      </c>
      <c r="H15" s="336">
        <v>0</v>
      </c>
      <c r="I15" s="336">
        <v>0</v>
      </c>
      <c r="J15" s="336">
        <v>0</v>
      </c>
      <c r="K15" s="336">
        <v>0</v>
      </c>
      <c r="L15" s="336">
        <v>0</v>
      </c>
    </row>
    <row r="16" spans="1:19" x14ac:dyDescent="0.2">
      <c r="A16" s="8">
        <v>5</v>
      </c>
      <c r="B16" s="9" t="s">
        <v>761</v>
      </c>
      <c r="C16" s="336">
        <v>0</v>
      </c>
      <c r="D16" s="336">
        <v>0</v>
      </c>
      <c r="E16" s="336">
        <v>0</v>
      </c>
      <c r="F16" s="336">
        <v>0</v>
      </c>
      <c r="G16" s="336">
        <v>0</v>
      </c>
      <c r="H16" s="336">
        <v>0</v>
      </c>
      <c r="I16" s="336">
        <v>0</v>
      </c>
      <c r="J16" s="336">
        <v>0</v>
      </c>
      <c r="K16" s="336">
        <v>0</v>
      </c>
      <c r="L16" s="336">
        <v>0</v>
      </c>
    </row>
    <row r="17" spans="1:12" x14ac:dyDescent="0.2">
      <c r="A17" s="332">
        <v>6</v>
      </c>
      <c r="B17" s="204" t="s">
        <v>762</v>
      </c>
      <c r="C17" s="336">
        <v>0</v>
      </c>
      <c r="D17" s="336">
        <v>0</v>
      </c>
      <c r="E17" s="336">
        <v>0</v>
      </c>
      <c r="F17" s="336">
        <v>0</v>
      </c>
      <c r="G17" s="336">
        <v>0</v>
      </c>
      <c r="H17" s="336">
        <v>0</v>
      </c>
      <c r="I17" s="336">
        <v>0</v>
      </c>
      <c r="J17" s="336">
        <v>0</v>
      </c>
      <c r="K17" s="336">
        <v>0</v>
      </c>
      <c r="L17" s="336">
        <v>0</v>
      </c>
    </row>
    <row r="18" spans="1:12" x14ac:dyDescent="0.2">
      <c r="A18" s="8">
        <v>7</v>
      </c>
      <c r="B18" s="9" t="s">
        <v>763</v>
      </c>
      <c r="C18" s="336">
        <v>0</v>
      </c>
      <c r="D18" s="336">
        <v>0</v>
      </c>
      <c r="E18" s="336">
        <v>0</v>
      </c>
      <c r="F18" s="336">
        <v>0</v>
      </c>
      <c r="G18" s="336">
        <v>0</v>
      </c>
      <c r="H18" s="336">
        <v>0</v>
      </c>
      <c r="I18" s="336">
        <v>0</v>
      </c>
      <c r="J18" s="336">
        <v>0</v>
      </c>
      <c r="K18" s="336">
        <v>0</v>
      </c>
      <c r="L18" s="336">
        <v>0</v>
      </c>
    </row>
    <row r="19" spans="1:12" x14ac:dyDescent="0.2">
      <c r="A19" s="8">
        <v>8</v>
      </c>
      <c r="B19" s="9" t="s">
        <v>764</v>
      </c>
      <c r="C19" s="336">
        <v>0</v>
      </c>
      <c r="D19" s="336">
        <v>0</v>
      </c>
      <c r="E19" s="336">
        <v>0</v>
      </c>
      <c r="F19" s="336">
        <v>0</v>
      </c>
      <c r="G19" s="336">
        <v>0</v>
      </c>
      <c r="H19" s="336">
        <v>0</v>
      </c>
      <c r="I19" s="336">
        <v>0</v>
      </c>
      <c r="J19" s="336">
        <v>0</v>
      </c>
      <c r="K19" s="336">
        <v>0</v>
      </c>
      <c r="L19" s="336">
        <v>0</v>
      </c>
    </row>
    <row r="20" spans="1:12" x14ac:dyDescent="0.2">
      <c r="A20" s="333">
        <v>9</v>
      </c>
      <c r="B20" s="9" t="s">
        <v>765</v>
      </c>
      <c r="C20" s="336">
        <v>0</v>
      </c>
      <c r="D20" s="336">
        <v>0</v>
      </c>
      <c r="E20" s="336">
        <v>0</v>
      </c>
      <c r="F20" s="336">
        <v>0</v>
      </c>
      <c r="G20" s="336">
        <v>0</v>
      </c>
      <c r="H20" s="336">
        <v>0</v>
      </c>
      <c r="I20" s="336">
        <v>0</v>
      </c>
      <c r="J20" s="336">
        <v>0</v>
      </c>
      <c r="K20" s="336">
        <v>0</v>
      </c>
      <c r="L20" s="336">
        <v>0</v>
      </c>
    </row>
    <row r="21" spans="1:12" x14ac:dyDescent="0.2">
      <c r="A21" s="8">
        <v>10</v>
      </c>
      <c r="B21" s="9" t="s">
        <v>766</v>
      </c>
      <c r="C21" s="336">
        <v>0</v>
      </c>
      <c r="D21" s="336">
        <v>0</v>
      </c>
      <c r="E21" s="336">
        <v>0</v>
      </c>
      <c r="F21" s="336">
        <v>0</v>
      </c>
      <c r="G21" s="336">
        <v>0</v>
      </c>
      <c r="H21" s="336">
        <v>0</v>
      </c>
      <c r="I21" s="336">
        <v>0</v>
      </c>
      <c r="J21" s="336">
        <v>0</v>
      </c>
      <c r="K21" s="336">
        <v>0</v>
      </c>
      <c r="L21" s="336">
        <v>0</v>
      </c>
    </row>
    <row r="22" spans="1:12" x14ac:dyDescent="0.2">
      <c r="A22" s="8">
        <v>11</v>
      </c>
      <c r="B22" s="9" t="s">
        <v>767</v>
      </c>
      <c r="C22" s="336">
        <v>0</v>
      </c>
      <c r="D22" s="336">
        <v>0</v>
      </c>
      <c r="E22" s="336">
        <v>0</v>
      </c>
      <c r="F22" s="336">
        <v>0</v>
      </c>
      <c r="G22" s="336">
        <v>0</v>
      </c>
      <c r="H22" s="336">
        <v>0</v>
      </c>
      <c r="I22" s="336">
        <v>0</v>
      </c>
      <c r="J22" s="336">
        <v>0</v>
      </c>
      <c r="K22" s="336">
        <v>0</v>
      </c>
      <c r="L22" s="336">
        <v>0</v>
      </c>
    </row>
    <row r="23" spans="1:12" s="14" customFormat="1" x14ac:dyDescent="0.2">
      <c r="A23" s="746" t="s">
        <v>17</v>
      </c>
      <c r="B23" s="747"/>
      <c r="C23" s="337">
        <v>0</v>
      </c>
      <c r="D23" s="337">
        <v>0</v>
      </c>
      <c r="E23" s="337">
        <v>0</v>
      </c>
      <c r="F23" s="337">
        <v>0</v>
      </c>
      <c r="G23" s="337">
        <v>0</v>
      </c>
      <c r="H23" s="337">
        <v>0</v>
      </c>
      <c r="I23" s="337">
        <v>0</v>
      </c>
      <c r="J23" s="337">
        <v>0</v>
      </c>
      <c r="K23" s="337">
        <v>0</v>
      </c>
      <c r="L23" s="337">
        <v>0</v>
      </c>
    </row>
    <row r="24" spans="1:12" x14ac:dyDescent="0.2">
      <c r="A24" s="20" t="s">
        <v>365</v>
      </c>
      <c r="B24" s="20"/>
      <c r="C24" s="20"/>
      <c r="D24" s="20"/>
      <c r="E24" s="20"/>
      <c r="F24" s="20"/>
      <c r="G24" s="20"/>
      <c r="H24" s="20"/>
      <c r="I24" s="20"/>
      <c r="J24" s="20"/>
      <c r="K24" s="20"/>
      <c r="L24" s="20"/>
    </row>
    <row r="25" spans="1:12" x14ac:dyDescent="0.2">
      <c r="A25" s="19" t="s">
        <v>364</v>
      </c>
      <c r="B25" s="20"/>
      <c r="C25" s="20"/>
      <c r="D25" s="20"/>
      <c r="E25" s="20"/>
      <c r="F25" s="20"/>
      <c r="G25" s="20"/>
      <c r="H25" s="20"/>
      <c r="I25" s="20"/>
      <c r="J25" s="20"/>
      <c r="K25" s="20"/>
      <c r="L25" s="20"/>
    </row>
    <row r="26" spans="1:12" ht="15.75" customHeight="1" x14ac:dyDescent="0.2">
      <c r="A26" s="14"/>
      <c r="B26" s="14"/>
      <c r="C26" s="14"/>
      <c r="D26" s="14"/>
      <c r="E26" s="14"/>
      <c r="F26" s="14"/>
      <c r="G26" s="14"/>
      <c r="H26" s="14"/>
      <c r="I26" s="14"/>
      <c r="J26" s="14"/>
      <c r="K26" s="14"/>
      <c r="L26" s="14"/>
    </row>
    <row r="27" spans="1:12" ht="15.75" customHeight="1" x14ac:dyDescent="0.2">
      <c r="A27" s="14"/>
      <c r="B27" s="14"/>
      <c r="C27" s="14"/>
      <c r="D27" s="14"/>
      <c r="E27" s="14"/>
      <c r="F27" s="14"/>
      <c r="G27" s="14"/>
      <c r="H27" s="14"/>
      <c r="I27" s="14"/>
      <c r="J27" s="14"/>
      <c r="K27" s="14"/>
      <c r="L27" s="14"/>
    </row>
    <row r="28" spans="1:12" s="351" customFormat="1" ht="15.75" customHeight="1" x14ac:dyDescent="0.2">
      <c r="A28" s="14"/>
      <c r="B28" s="14"/>
      <c r="C28" s="14"/>
      <c r="D28" s="14"/>
      <c r="E28" s="14"/>
      <c r="F28" s="14"/>
      <c r="G28" s="14"/>
      <c r="H28" s="14"/>
      <c r="I28" s="14"/>
      <c r="J28" s="14"/>
      <c r="K28" s="14"/>
      <c r="L28" s="14"/>
    </row>
    <row r="29" spans="1:12" s="351" customFormat="1" ht="15.75" customHeight="1" x14ac:dyDescent="0.2">
      <c r="A29" s="14"/>
      <c r="B29" s="14"/>
      <c r="C29" s="14"/>
      <c r="D29" s="14"/>
      <c r="E29" s="14"/>
      <c r="F29" s="14"/>
      <c r="G29" s="14"/>
      <c r="H29" s="14"/>
      <c r="I29" s="14"/>
      <c r="J29" s="14"/>
      <c r="K29" s="14"/>
      <c r="L29" s="14"/>
    </row>
    <row r="30" spans="1:12" s="351" customFormat="1" ht="15.75" customHeight="1" x14ac:dyDescent="0.2">
      <c r="A30" s="14"/>
      <c r="B30" s="14"/>
      <c r="C30" s="14"/>
      <c r="D30" s="14"/>
      <c r="E30" s="14"/>
      <c r="F30" s="14"/>
      <c r="G30" s="14"/>
      <c r="H30" s="14"/>
      <c r="I30" s="14"/>
      <c r="J30" s="14"/>
      <c r="K30" s="14"/>
      <c r="L30" s="14"/>
    </row>
    <row r="31" spans="1:12" s="351" customFormat="1" ht="15.75" customHeight="1" x14ac:dyDescent="0.2">
      <c r="A31" s="14"/>
      <c r="B31" s="14"/>
      <c r="C31" s="14"/>
      <c r="D31" s="14"/>
      <c r="E31" s="14"/>
      <c r="F31" s="14"/>
      <c r="G31" s="14"/>
      <c r="H31" s="14"/>
      <c r="I31" s="14"/>
      <c r="J31" s="14"/>
      <c r="K31" s="14"/>
      <c r="L31" s="14"/>
    </row>
    <row r="32" spans="1:12" ht="14.25" customHeight="1" x14ac:dyDescent="0.2">
      <c r="A32" s="362"/>
      <c r="B32" s="362"/>
      <c r="C32" s="362"/>
      <c r="D32" s="362"/>
      <c r="E32" s="362"/>
      <c r="F32" s="362"/>
      <c r="G32" s="362"/>
      <c r="H32" s="362"/>
      <c r="I32" s="362"/>
      <c r="J32" s="362"/>
      <c r="K32" s="362"/>
      <c r="L32" s="363" t="s">
        <v>12</v>
      </c>
    </row>
    <row r="33" spans="1:13" x14ac:dyDescent="0.2">
      <c r="A33" s="362"/>
      <c r="B33" s="362"/>
      <c r="C33" s="362"/>
      <c r="D33" s="362"/>
      <c r="E33" s="362"/>
      <c r="F33" s="362"/>
      <c r="G33" s="362"/>
      <c r="H33" s="362"/>
      <c r="I33" s="362"/>
      <c r="J33" s="362"/>
      <c r="K33" s="362"/>
      <c r="L33" s="363" t="s">
        <v>956</v>
      </c>
    </row>
    <row r="34" spans="1:13" x14ac:dyDescent="0.2">
      <c r="A34" s="362"/>
      <c r="B34" s="362"/>
      <c r="C34" s="362"/>
      <c r="D34" s="362"/>
      <c r="E34" s="362"/>
      <c r="F34" s="362"/>
      <c r="G34" s="362"/>
      <c r="H34" s="362"/>
      <c r="I34" s="362"/>
      <c r="J34" s="362"/>
      <c r="K34" s="362"/>
      <c r="L34" s="363" t="s">
        <v>775</v>
      </c>
    </row>
    <row r="35" spans="1:13" x14ac:dyDescent="0.2">
      <c r="A35" s="14" t="s">
        <v>20</v>
      </c>
      <c r="B35" s="14"/>
      <c r="C35" s="14"/>
      <c r="D35" s="14"/>
      <c r="E35" s="14"/>
      <c r="F35" s="14"/>
      <c r="J35" s="791" t="s">
        <v>83</v>
      </c>
      <c r="K35" s="791"/>
      <c r="L35" s="791"/>
      <c r="M35" s="791"/>
    </row>
    <row r="36" spans="1:13" x14ac:dyDescent="0.2">
      <c r="A36" s="14"/>
    </row>
    <row r="37" spans="1:13" x14ac:dyDescent="0.2">
      <c r="A37" s="876"/>
      <c r="B37" s="876"/>
      <c r="C37" s="876"/>
      <c r="D37" s="876"/>
      <c r="E37" s="876"/>
      <c r="F37" s="876"/>
      <c r="G37" s="876"/>
      <c r="H37" s="876"/>
      <c r="I37" s="876"/>
      <c r="J37" s="876"/>
      <c r="K37" s="876"/>
      <c r="L37" s="876"/>
    </row>
  </sheetData>
  <mergeCells count="14">
    <mergeCell ref="J35:M35"/>
    <mergeCell ref="A37:L37"/>
    <mergeCell ref="I8:L8"/>
    <mergeCell ref="A9:A10"/>
    <mergeCell ref="B9:B10"/>
    <mergeCell ref="C9:G9"/>
    <mergeCell ref="H9:L9"/>
    <mergeCell ref="A23:B23"/>
    <mergeCell ref="L1:N1"/>
    <mergeCell ref="A2:L2"/>
    <mergeCell ref="A3:L3"/>
    <mergeCell ref="A5:L5"/>
    <mergeCell ref="A7:B7"/>
    <mergeCell ref="F7:L7"/>
  </mergeCells>
  <printOptions horizontalCentered="1" verticalCentered="1"/>
  <pageMargins left="0.70866141732283505" right="0.70866141732283505" top="0.196850393700787" bottom="0.196850393700787" header="0.31496062992126" footer="0.31496062992126"/>
  <pageSetup paperSize="9" scale="92" orientation="landscape" r:id="rId1"/>
  <headerFooter>
    <oddFooter>&amp;C- 60 -</oddFooter>
  </headerFooter>
  <rowBreaks count="1" manualBreakCount="1">
    <brk id="3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topLeftCell="A19" zoomScaleSheetLayoutView="100" workbookViewId="0">
      <selection activeCell="Q34" sqref="Q34"/>
    </sheetView>
  </sheetViews>
  <sheetFormatPr defaultRowHeight="12.75" x14ac:dyDescent="0.2"/>
  <cols>
    <col min="1" max="1" width="7.42578125" style="15" customWidth="1"/>
    <col min="2" max="2" width="20.5703125" style="15" bestFit="1" customWidth="1"/>
    <col min="3" max="3" width="7.5703125" style="15" bestFit="1" customWidth="1"/>
    <col min="4" max="4" width="7" style="15" bestFit="1" customWidth="1"/>
    <col min="5" max="5" width="7.5703125" style="15" bestFit="1" customWidth="1"/>
    <col min="6" max="7" width="7.28515625" style="15" customWidth="1"/>
    <col min="8" max="11" width="8.140625" style="15" customWidth="1"/>
    <col min="12" max="12" width="7.5703125" style="15" bestFit="1" customWidth="1"/>
    <col min="13" max="13" width="7.85546875" style="15" customWidth="1"/>
    <col min="14" max="14" width="7.5703125" style="15" bestFit="1" customWidth="1"/>
    <col min="15" max="17" width="10.5703125" style="15" customWidth="1"/>
    <col min="18" max="16384" width="9.140625" style="15"/>
  </cols>
  <sheetData>
    <row r="1" spans="1:21" customFormat="1" ht="15" x14ac:dyDescent="0.2">
      <c r="H1" s="34"/>
      <c r="I1" s="34"/>
      <c r="J1" s="34"/>
      <c r="K1" s="34"/>
      <c r="L1" s="34"/>
      <c r="M1" s="34"/>
      <c r="N1" s="34"/>
      <c r="O1" s="34"/>
      <c r="P1" s="873" t="s">
        <v>63</v>
      </c>
      <c r="Q1" s="873"/>
      <c r="S1" s="15"/>
      <c r="T1" s="40"/>
      <c r="U1" s="40"/>
    </row>
    <row r="2" spans="1:21" customFormat="1" ht="15" x14ac:dyDescent="0.2">
      <c r="A2" s="874" t="s">
        <v>0</v>
      </c>
      <c r="B2" s="874"/>
      <c r="C2" s="874"/>
      <c r="D2" s="874"/>
      <c r="E2" s="874"/>
      <c r="F2" s="874"/>
      <c r="G2" s="874"/>
      <c r="H2" s="874"/>
      <c r="I2" s="874"/>
      <c r="J2" s="874"/>
      <c r="K2" s="874"/>
      <c r="L2" s="874"/>
      <c r="M2" s="874"/>
      <c r="N2" s="874"/>
      <c r="O2" s="874"/>
      <c r="P2" s="874"/>
      <c r="Q2" s="874"/>
      <c r="R2" s="42"/>
      <c r="S2" s="42"/>
      <c r="T2" s="42"/>
      <c r="U2" s="42"/>
    </row>
    <row r="3" spans="1:21" customFormat="1" ht="20.25" x14ac:dyDescent="0.3">
      <c r="A3" s="787" t="s">
        <v>821</v>
      </c>
      <c r="B3" s="787"/>
      <c r="C3" s="787"/>
      <c r="D3" s="787"/>
      <c r="E3" s="787"/>
      <c r="F3" s="787"/>
      <c r="G3" s="787"/>
      <c r="H3" s="787"/>
      <c r="I3" s="787"/>
      <c r="J3" s="787"/>
      <c r="K3" s="787"/>
      <c r="L3" s="787"/>
      <c r="M3" s="787"/>
      <c r="N3" s="787"/>
      <c r="O3" s="787"/>
      <c r="P3" s="787"/>
      <c r="Q3" s="787"/>
      <c r="R3" s="41"/>
      <c r="S3" s="41"/>
      <c r="T3" s="41"/>
      <c r="U3" s="41"/>
    </row>
    <row r="4" spans="1:21" customFormat="1" ht="10.5" customHeight="1" x14ac:dyDescent="0.2"/>
    <row r="5" spans="1:21" x14ac:dyDescent="0.2">
      <c r="A5" s="23"/>
      <c r="B5" s="23"/>
      <c r="C5" s="23"/>
      <c r="D5" s="23"/>
      <c r="E5" s="22"/>
      <c r="F5" s="22"/>
      <c r="G5" s="22"/>
      <c r="H5" s="22"/>
      <c r="I5" s="22"/>
      <c r="J5" s="22"/>
      <c r="K5" s="22"/>
      <c r="L5" s="22"/>
      <c r="M5" s="22"/>
      <c r="N5" s="23"/>
      <c r="O5" s="23"/>
      <c r="P5" s="22"/>
      <c r="Q5" s="20"/>
    </row>
    <row r="6" spans="1:21" ht="18" customHeight="1" x14ac:dyDescent="0.25">
      <c r="A6" s="875" t="s">
        <v>833</v>
      </c>
      <c r="B6" s="875"/>
      <c r="C6" s="875"/>
      <c r="D6" s="875"/>
      <c r="E6" s="875"/>
      <c r="F6" s="875"/>
      <c r="G6" s="875"/>
      <c r="H6" s="875"/>
      <c r="I6" s="875"/>
      <c r="J6" s="875"/>
      <c r="K6" s="875"/>
      <c r="L6" s="875"/>
      <c r="M6" s="875"/>
      <c r="N6" s="875"/>
      <c r="O6" s="875"/>
      <c r="P6" s="875"/>
      <c r="Q6" s="875"/>
    </row>
    <row r="7" spans="1:21" ht="9.75" customHeight="1" x14ac:dyDescent="0.2"/>
    <row r="8" spans="1:21" ht="0.75" customHeight="1" x14ac:dyDescent="0.2"/>
    <row r="9" spans="1:21" x14ac:dyDescent="0.2">
      <c r="A9" s="791" t="s">
        <v>756</v>
      </c>
      <c r="B9" s="791"/>
      <c r="Q9" s="31" t="s">
        <v>22</v>
      </c>
      <c r="R9" s="18"/>
      <c r="S9" s="20"/>
    </row>
    <row r="10" spans="1:21" x14ac:dyDescent="0.2">
      <c r="A10" s="14"/>
      <c r="N10" s="886" t="s">
        <v>854</v>
      </c>
      <c r="O10" s="886"/>
      <c r="P10" s="886"/>
      <c r="Q10" s="886"/>
    </row>
    <row r="11" spans="1:21" ht="28.5" customHeight="1" x14ac:dyDescent="0.2">
      <c r="A11" s="776" t="s">
        <v>2</v>
      </c>
      <c r="B11" s="776" t="s">
        <v>3</v>
      </c>
      <c r="C11" s="776" t="s">
        <v>834</v>
      </c>
      <c r="D11" s="776"/>
      <c r="E11" s="776"/>
      <c r="F11" s="776" t="s">
        <v>701</v>
      </c>
      <c r="G11" s="776"/>
      <c r="H11" s="776"/>
      <c r="I11" s="813" t="s">
        <v>369</v>
      </c>
      <c r="J11" s="814"/>
      <c r="K11" s="901"/>
      <c r="L11" s="813" t="s">
        <v>92</v>
      </c>
      <c r="M11" s="814"/>
      <c r="N11" s="901"/>
      <c r="O11" s="902" t="s">
        <v>700</v>
      </c>
      <c r="P11" s="903"/>
      <c r="Q11" s="904"/>
    </row>
    <row r="12" spans="1:21" ht="39.75" customHeight="1" x14ac:dyDescent="0.2">
      <c r="A12" s="776"/>
      <c r="B12" s="776"/>
      <c r="C12" s="5" t="s">
        <v>111</v>
      </c>
      <c r="D12" s="5" t="s">
        <v>664</v>
      </c>
      <c r="E12" s="36" t="s">
        <v>17</v>
      </c>
      <c r="F12" s="5" t="s">
        <v>111</v>
      </c>
      <c r="G12" s="5" t="s">
        <v>665</v>
      </c>
      <c r="H12" s="36" t="s">
        <v>17</v>
      </c>
      <c r="I12" s="5" t="s">
        <v>111</v>
      </c>
      <c r="J12" s="5" t="s">
        <v>665</v>
      </c>
      <c r="K12" s="36" t="s">
        <v>17</v>
      </c>
      <c r="L12" s="5" t="s">
        <v>111</v>
      </c>
      <c r="M12" s="5" t="s">
        <v>665</v>
      </c>
      <c r="N12" s="36" t="s">
        <v>17</v>
      </c>
      <c r="O12" s="5" t="s">
        <v>229</v>
      </c>
      <c r="P12" s="5" t="s">
        <v>666</v>
      </c>
      <c r="Q12" s="5" t="s">
        <v>112</v>
      </c>
    </row>
    <row r="13" spans="1:21" s="67" customFormat="1" x14ac:dyDescent="0.2">
      <c r="A13" s="5">
        <v>1</v>
      </c>
      <c r="B13" s="5">
        <v>2</v>
      </c>
      <c r="C13" s="64">
        <v>3</v>
      </c>
      <c r="D13" s="64">
        <v>4</v>
      </c>
      <c r="E13" s="64">
        <v>5</v>
      </c>
      <c r="F13" s="64">
        <v>6</v>
      </c>
      <c r="G13" s="64">
        <v>7</v>
      </c>
      <c r="H13" s="64">
        <v>8</v>
      </c>
      <c r="I13" s="64">
        <v>9</v>
      </c>
      <c r="J13" s="64">
        <v>10</v>
      </c>
      <c r="K13" s="64">
        <v>11</v>
      </c>
      <c r="L13" s="64">
        <v>12</v>
      </c>
      <c r="M13" s="64">
        <v>13</v>
      </c>
      <c r="N13" s="64">
        <v>14</v>
      </c>
      <c r="O13" s="64">
        <v>15</v>
      </c>
      <c r="P13" s="64">
        <v>16</v>
      </c>
      <c r="Q13" s="64">
        <v>17</v>
      </c>
    </row>
    <row r="14" spans="1:21" x14ac:dyDescent="0.2">
      <c r="A14" s="8">
        <v>1</v>
      </c>
      <c r="B14" s="9" t="s">
        <v>757</v>
      </c>
      <c r="C14" s="463">
        <v>608.7073200000001</v>
      </c>
      <c r="D14" s="463">
        <v>67.969800000000006</v>
      </c>
      <c r="E14" s="463">
        <f>SUM(C14:D14)</f>
        <v>676.67712000000006</v>
      </c>
      <c r="F14" s="463">
        <v>3.6792050617775365</v>
      </c>
      <c r="G14" s="463">
        <v>0</v>
      </c>
      <c r="H14" s="463">
        <f>SUM(F14:G14)</f>
        <v>3.6792050617775365</v>
      </c>
      <c r="I14" s="463">
        <v>606.46047784244388</v>
      </c>
      <c r="J14" s="463">
        <v>67.677999008819441</v>
      </c>
      <c r="K14" s="463">
        <f>SUM(I14:J14)</f>
        <v>674.13847685126336</v>
      </c>
      <c r="L14" s="463">
        <v>444.05772060000038</v>
      </c>
      <c r="M14" s="463">
        <v>49.584608999999979</v>
      </c>
      <c r="N14" s="463">
        <f>SUM(L14:M14)</f>
        <v>493.64232960000038</v>
      </c>
      <c r="O14" s="463">
        <f>F14+I14-L14</f>
        <v>166.08196230422107</v>
      </c>
      <c r="P14" s="463">
        <f t="shared" ref="P14:Q14" si="0">G14+J14-M14</f>
        <v>18.093390008819462</v>
      </c>
      <c r="Q14" s="463">
        <f t="shared" si="0"/>
        <v>184.17535231304055</v>
      </c>
      <c r="U14" s="629"/>
    </row>
    <row r="15" spans="1:21" x14ac:dyDescent="0.2">
      <c r="A15" s="8">
        <v>2</v>
      </c>
      <c r="B15" s="9" t="s">
        <v>758</v>
      </c>
      <c r="C15" s="463">
        <v>305.46593999999999</v>
      </c>
      <c r="D15" s="463">
        <v>34.109099999999998</v>
      </c>
      <c r="E15" s="463">
        <f t="shared" ref="E15:E24" si="1">SUM(C15:D15)</f>
        <v>339.57504</v>
      </c>
      <c r="F15" s="463">
        <v>1.8463254765009776</v>
      </c>
      <c r="G15" s="463">
        <v>0</v>
      </c>
      <c r="H15" s="463">
        <f t="shared" ref="H15:H24" si="2">SUM(F15:G15)</f>
        <v>1.8463254765009776</v>
      </c>
      <c r="I15" s="463">
        <v>304.33841330672885</v>
      </c>
      <c r="J15" s="463">
        <v>33.962666301676961</v>
      </c>
      <c r="K15" s="463">
        <f t="shared" ref="K15:K24" si="3">SUM(I15:J15)</f>
        <v>338.30107960840581</v>
      </c>
      <c r="L15" s="463">
        <v>219.7922505999999</v>
      </c>
      <c r="M15" s="463">
        <v>24.542559000000008</v>
      </c>
      <c r="N15" s="463">
        <f t="shared" ref="N15:N24" si="4">SUM(L15:M15)</f>
        <v>244.33480959999991</v>
      </c>
      <c r="O15" s="463">
        <f t="shared" ref="O15:O24" si="5">F15+I15-L15</f>
        <v>86.392488183229915</v>
      </c>
      <c r="P15" s="463">
        <f t="shared" ref="P15:P24" si="6">G15+J15-M15</f>
        <v>9.4201073016769534</v>
      </c>
      <c r="Q15" s="463">
        <f t="shared" ref="Q15:Q24" si="7">H15+K15-N15</f>
        <v>95.812595484906865</v>
      </c>
      <c r="R15" s="629"/>
      <c r="S15" s="629"/>
      <c r="T15" s="629"/>
      <c r="U15" s="629"/>
    </row>
    <row r="16" spans="1:21" x14ac:dyDescent="0.2">
      <c r="A16" s="8">
        <v>3</v>
      </c>
      <c r="B16" s="9" t="s">
        <v>759</v>
      </c>
      <c r="C16" s="599">
        <v>390.1604200000001</v>
      </c>
      <c r="D16" s="599">
        <v>43.566299999999998</v>
      </c>
      <c r="E16" s="463">
        <f t="shared" si="1"/>
        <v>433.72672000000011</v>
      </c>
      <c r="F16" s="463">
        <v>2.3582436829727129</v>
      </c>
      <c r="G16" s="463">
        <v>0</v>
      </c>
      <c r="H16" s="463">
        <f t="shared" si="2"/>
        <v>2.3582436829727129</v>
      </c>
      <c r="I16" s="463">
        <v>388.72027158866536</v>
      </c>
      <c r="J16" s="463">
        <v>43.379265618229418</v>
      </c>
      <c r="K16" s="463">
        <f t="shared" si="3"/>
        <v>432.09953720689475</v>
      </c>
      <c r="L16" s="600">
        <v>288.53405620000012</v>
      </c>
      <c r="M16" s="600">
        <v>32.218443000000001</v>
      </c>
      <c r="N16" s="463">
        <f t="shared" si="4"/>
        <v>320.7524992000001</v>
      </c>
      <c r="O16" s="463">
        <f t="shared" si="5"/>
        <v>102.54445907163796</v>
      </c>
      <c r="P16" s="463">
        <f t="shared" si="6"/>
        <v>11.160822618229417</v>
      </c>
      <c r="Q16" s="463">
        <f t="shared" si="7"/>
        <v>113.70528168986738</v>
      </c>
      <c r="R16" s="629"/>
      <c r="S16" s="629"/>
      <c r="T16" s="629"/>
      <c r="U16" s="629"/>
    </row>
    <row r="17" spans="1:21" x14ac:dyDescent="0.2">
      <c r="A17" s="8">
        <v>4</v>
      </c>
      <c r="B17" s="9" t="s">
        <v>760</v>
      </c>
      <c r="C17" s="463">
        <v>150.16586000000001</v>
      </c>
      <c r="D17" s="463">
        <v>16.767900000000001</v>
      </c>
      <c r="E17" s="463">
        <f t="shared" si="1"/>
        <v>166.93376000000001</v>
      </c>
      <c r="F17" s="463">
        <v>0.90764637464549769</v>
      </c>
      <c r="G17" s="463">
        <v>0</v>
      </c>
      <c r="H17" s="463">
        <f t="shared" si="2"/>
        <v>0.90764637464549769</v>
      </c>
      <c r="I17" s="463">
        <v>149.61157229261104</v>
      </c>
      <c r="J17" s="463">
        <v>16.695913767290524</v>
      </c>
      <c r="K17" s="463">
        <f t="shared" si="3"/>
        <v>166.30748605990158</v>
      </c>
      <c r="L17" s="463">
        <v>109.62107779999999</v>
      </c>
      <c r="M17" s="463">
        <v>12.240567</v>
      </c>
      <c r="N17" s="463">
        <f t="shared" si="4"/>
        <v>121.86164479999999</v>
      </c>
      <c r="O17" s="463">
        <f t="shared" si="5"/>
        <v>40.898140867256558</v>
      </c>
      <c r="P17" s="463">
        <f t="shared" si="6"/>
        <v>4.4553467672905231</v>
      </c>
      <c r="Q17" s="463">
        <f t="shared" si="7"/>
        <v>45.353487634547093</v>
      </c>
      <c r="R17" s="629"/>
      <c r="S17" s="629"/>
      <c r="T17" s="629"/>
      <c r="U17" s="629"/>
    </row>
    <row r="18" spans="1:21" x14ac:dyDescent="0.2">
      <c r="A18" s="8">
        <v>5</v>
      </c>
      <c r="B18" s="9" t="s">
        <v>761</v>
      </c>
      <c r="C18" s="463">
        <v>297.00294000000002</v>
      </c>
      <c r="D18" s="463">
        <v>33.164099999999998</v>
      </c>
      <c r="E18" s="463">
        <f t="shared" si="1"/>
        <v>330.16704000000004</v>
      </c>
      <c r="F18" s="463">
        <v>1.7951726294515562</v>
      </c>
      <c r="G18" s="463">
        <v>0</v>
      </c>
      <c r="H18" s="463">
        <f t="shared" si="2"/>
        <v>1.7951726294515562</v>
      </c>
      <c r="I18" s="463">
        <v>295.90665167787154</v>
      </c>
      <c r="J18" s="463">
        <v>33.021723278991381</v>
      </c>
      <c r="K18" s="463">
        <f t="shared" si="3"/>
        <v>328.92837495686291</v>
      </c>
      <c r="L18" s="463">
        <v>216.34273179999997</v>
      </c>
      <c r="M18" s="463">
        <v>24.157377000000004</v>
      </c>
      <c r="N18" s="463">
        <f t="shared" si="4"/>
        <v>240.50010879999996</v>
      </c>
      <c r="O18" s="463">
        <f t="shared" si="5"/>
        <v>81.359092507323112</v>
      </c>
      <c r="P18" s="463">
        <f t="shared" si="6"/>
        <v>8.8643462789913769</v>
      </c>
      <c r="Q18" s="463">
        <f t="shared" si="7"/>
        <v>90.223438786314489</v>
      </c>
      <c r="R18" s="629"/>
      <c r="S18" s="629"/>
      <c r="T18" s="629"/>
      <c r="U18" s="629"/>
    </row>
    <row r="19" spans="1:21" x14ac:dyDescent="0.2">
      <c r="A19" s="332">
        <v>6</v>
      </c>
      <c r="B19" s="204" t="s">
        <v>762</v>
      </c>
      <c r="C19" s="463">
        <v>156.20280000000002</v>
      </c>
      <c r="D19" s="463">
        <v>17.442</v>
      </c>
      <c r="E19" s="463">
        <f t="shared" si="1"/>
        <v>173.64480000000003</v>
      </c>
      <c r="F19" s="463">
        <v>0.94413540554075182</v>
      </c>
      <c r="G19" s="463">
        <v>0</v>
      </c>
      <c r="H19" s="463">
        <f t="shared" si="2"/>
        <v>0.94413540554075182</v>
      </c>
      <c r="I19" s="463">
        <v>155.62622892119597</v>
      </c>
      <c r="J19" s="463">
        <v>17.367119790139572</v>
      </c>
      <c r="K19" s="463">
        <f t="shared" si="3"/>
        <v>172.99334871133556</v>
      </c>
      <c r="L19" s="463">
        <v>113.92648799999995</v>
      </c>
      <c r="M19" s="463">
        <v>12.721320000000002</v>
      </c>
      <c r="N19" s="463">
        <f t="shared" si="4"/>
        <v>126.64780799999996</v>
      </c>
      <c r="O19" s="463">
        <f t="shared" si="5"/>
        <v>42.643876326736773</v>
      </c>
      <c r="P19" s="463">
        <f t="shared" si="6"/>
        <v>4.64579979013957</v>
      </c>
      <c r="Q19" s="463">
        <f t="shared" si="7"/>
        <v>47.28967611687635</v>
      </c>
      <c r="R19" s="629"/>
      <c r="S19" s="629"/>
      <c r="T19" s="629"/>
      <c r="U19" s="629"/>
    </row>
    <row r="20" spans="1:21" x14ac:dyDescent="0.2">
      <c r="A20" s="8">
        <v>7</v>
      </c>
      <c r="B20" s="9" t="s">
        <v>763</v>
      </c>
      <c r="C20" s="463">
        <v>176.67519999999999</v>
      </c>
      <c r="D20" s="463">
        <v>19.728000000000002</v>
      </c>
      <c r="E20" s="463">
        <f t="shared" si="1"/>
        <v>196.4032</v>
      </c>
      <c r="F20" s="463">
        <v>1.0678765784031616</v>
      </c>
      <c r="G20" s="463">
        <v>0</v>
      </c>
      <c r="H20" s="463">
        <f t="shared" si="2"/>
        <v>1.0678765784031616</v>
      </c>
      <c r="I20" s="463">
        <v>176.02306181386044</v>
      </c>
      <c r="J20" s="463">
        <v>19.643305768826597</v>
      </c>
      <c r="K20" s="463">
        <f t="shared" si="3"/>
        <v>195.66636758268703</v>
      </c>
      <c r="L20" s="463">
        <v>128.97289599999993</v>
      </c>
      <c r="M20" s="463">
        <v>14.401439999999997</v>
      </c>
      <c r="N20" s="463">
        <f t="shared" si="4"/>
        <v>143.37433599999994</v>
      </c>
      <c r="O20" s="463">
        <f t="shared" si="5"/>
        <v>48.118042392263675</v>
      </c>
      <c r="P20" s="463">
        <f t="shared" si="6"/>
        <v>5.2418657688265995</v>
      </c>
      <c r="Q20" s="463">
        <f t="shared" si="7"/>
        <v>53.35990816109026</v>
      </c>
      <c r="R20" s="629"/>
      <c r="S20" s="629"/>
      <c r="T20" s="629"/>
      <c r="U20" s="629"/>
    </row>
    <row r="21" spans="1:21" x14ac:dyDescent="0.2">
      <c r="A21" s="8">
        <v>8</v>
      </c>
      <c r="B21" s="9" t="s">
        <v>764</v>
      </c>
      <c r="C21" s="463">
        <v>220.69891999999999</v>
      </c>
      <c r="D21" s="463">
        <v>24.643799999999999</v>
      </c>
      <c r="E21" s="463">
        <f t="shared" si="1"/>
        <v>245.34271999999999</v>
      </c>
      <c r="F21" s="463">
        <v>1.3339688170545336</v>
      </c>
      <c r="G21" s="463">
        <v>0</v>
      </c>
      <c r="H21" s="463">
        <f t="shared" si="2"/>
        <v>1.3339688170545336</v>
      </c>
      <c r="I21" s="463">
        <v>219.88428278225942</v>
      </c>
      <c r="J21" s="463">
        <v>24.538001759215774</v>
      </c>
      <c r="K21" s="463">
        <f t="shared" si="3"/>
        <v>244.42228454147519</v>
      </c>
      <c r="L21" s="463">
        <v>164.70529400000004</v>
      </c>
      <c r="M21" s="463">
        <v>18.391409999999993</v>
      </c>
      <c r="N21" s="463">
        <f t="shared" si="4"/>
        <v>183.09670400000005</v>
      </c>
      <c r="O21" s="463">
        <f t="shared" si="5"/>
        <v>56.512957599313921</v>
      </c>
      <c r="P21" s="463">
        <f t="shared" si="6"/>
        <v>6.1465917592157808</v>
      </c>
      <c r="Q21" s="463">
        <f t="shared" si="7"/>
        <v>62.659549358529688</v>
      </c>
      <c r="R21" s="629"/>
      <c r="S21" s="629"/>
      <c r="T21" s="629"/>
      <c r="U21" s="629"/>
    </row>
    <row r="22" spans="1:21" x14ac:dyDescent="0.2">
      <c r="A22" s="333">
        <v>9</v>
      </c>
      <c r="B22" s="9" t="s">
        <v>765</v>
      </c>
      <c r="C22" s="463">
        <v>449.82053999999999</v>
      </c>
      <c r="D22" s="463">
        <v>50.228099999999998</v>
      </c>
      <c r="E22" s="463">
        <f t="shared" si="1"/>
        <v>500.04863999999998</v>
      </c>
      <c r="F22" s="463">
        <v>2.7188468961725389</v>
      </c>
      <c r="G22" s="463">
        <v>0</v>
      </c>
      <c r="H22" s="463">
        <f t="shared" si="2"/>
        <v>2.7188468961725389</v>
      </c>
      <c r="I22" s="463">
        <v>448.16017594752452</v>
      </c>
      <c r="J22" s="463">
        <v>50.012465860056722</v>
      </c>
      <c r="K22" s="463">
        <f t="shared" si="3"/>
        <v>498.17264180758127</v>
      </c>
      <c r="L22" s="463">
        <v>325.63826619999986</v>
      </c>
      <c r="M22" s="463">
        <v>36.361592999999999</v>
      </c>
      <c r="N22" s="463">
        <f t="shared" si="4"/>
        <v>361.99985919999983</v>
      </c>
      <c r="O22" s="463">
        <f t="shared" si="5"/>
        <v>125.24075664369718</v>
      </c>
      <c r="P22" s="463">
        <f t="shared" si="6"/>
        <v>13.650872860056722</v>
      </c>
      <c r="Q22" s="463">
        <f t="shared" si="7"/>
        <v>138.89162950375396</v>
      </c>
      <c r="R22" s="629"/>
      <c r="S22" s="629"/>
      <c r="T22" s="629"/>
      <c r="U22" s="629"/>
    </row>
    <row r="23" spans="1:21" x14ac:dyDescent="0.2">
      <c r="A23" s="8">
        <v>10</v>
      </c>
      <c r="B23" s="9" t="s">
        <v>766</v>
      </c>
      <c r="C23" s="463">
        <v>154.71976000000001</v>
      </c>
      <c r="D23" s="463">
        <v>17.276400000000002</v>
      </c>
      <c r="E23" s="463">
        <f t="shared" si="1"/>
        <v>171.99616</v>
      </c>
      <c r="F23" s="463">
        <v>0.93517147805780543</v>
      </c>
      <c r="G23" s="463">
        <v>0</v>
      </c>
      <c r="H23" s="463">
        <f t="shared" si="2"/>
        <v>0.93517147805780543</v>
      </c>
      <c r="I23" s="463">
        <v>154.14866307385333</v>
      </c>
      <c r="J23" s="463">
        <v>17.202230727116575</v>
      </c>
      <c r="K23" s="463">
        <f t="shared" si="3"/>
        <v>171.35089380096991</v>
      </c>
      <c r="L23" s="463">
        <v>112.07655680000011</v>
      </c>
      <c r="M23" s="463">
        <v>12.514752000000005</v>
      </c>
      <c r="N23" s="463">
        <f t="shared" si="4"/>
        <v>124.59130880000011</v>
      </c>
      <c r="O23" s="463">
        <f t="shared" si="5"/>
        <v>43.007277751911033</v>
      </c>
      <c r="P23" s="463">
        <f t="shared" si="6"/>
        <v>4.6874787271165701</v>
      </c>
      <c r="Q23" s="463">
        <f t="shared" si="7"/>
        <v>47.694756479027618</v>
      </c>
      <c r="R23" s="629"/>
      <c r="S23" s="629"/>
      <c r="T23" s="629"/>
      <c r="U23" s="629"/>
    </row>
    <row r="24" spans="1:21" x14ac:dyDescent="0.2">
      <c r="A24" s="8">
        <v>11</v>
      </c>
      <c r="B24" s="9" t="s">
        <v>767</v>
      </c>
      <c r="C24" s="463">
        <v>196.69624000000005</v>
      </c>
      <c r="D24" s="463">
        <v>21.9636</v>
      </c>
      <c r="E24" s="463">
        <f t="shared" si="1"/>
        <v>218.65984000000003</v>
      </c>
      <c r="F24" s="463">
        <v>1.1888895994229365</v>
      </c>
      <c r="G24" s="463">
        <v>0</v>
      </c>
      <c r="H24" s="463">
        <f t="shared" si="2"/>
        <v>1.1888895994229365</v>
      </c>
      <c r="I24" s="463">
        <v>195.9702007529859</v>
      </c>
      <c r="J24" s="463">
        <v>21.869308119637054</v>
      </c>
      <c r="K24" s="463">
        <f t="shared" si="3"/>
        <v>217.83950887262296</v>
      </c>
      <c r="L24" s="463">
        <v>143.58825520000002</v>
      </c>
      <c r="M24" s="463">
        <v>16.033427999999994</v>
      </c>
      <c r="N24" s="463">
        <f t="shared" si="4"/>
        <v>159.62168320000001</v>
      </c>
      <c r="O24" s="463">
        <f t="shared" si="5"/>
        <v>53.570835152408819</v>
      </c>
      <c r="P24" s="463">
        <f t="shared" si="6"/>
        <v>5.8358801196370607</v>
      </c>
      <c r="Q24" s="463">
        <f t="shared" si="7"/>
        <v>59.406715272045886</v>
      </c>
      <c r="R24" s="629"/>
      <c r="S24" s="629"/>
      <c r="T24" s="629"/>
      <c r="U24" s="629"/>
    </row>
    <row r="25" spans="1:21" x14ac:dyDescent="0.2">
      <c r="A25" s="746" t="s">
        <v>17</v>
      </c>
      <c r="B25" s="747"/>
      <c r="C25" s="474">
        <f>SUM(C14:C24)</f>
        <v>3106.3159400000004</v>
      </c>
      <c r="D25" s="474">
        <f t="shared" ref="D25:N25" si="8">SUM(D14:D24)</f>
        <v>346.85909999999996</v>
      </c>
      <c r="E25" s="474">
        <f t="shared" si="8"/>
        <v>3453.1750400000001</v>
      </c>
      <c r="F25" s="474">
        <f t="shared" si="8"/>
        <v>18.775482000000011</v>
      </c>
      <c r="G25" s="474">
        <f t="shared" si="8"/>
        <v>0</v>
      </c>
      <c r="H25" s="474">
        <f t="shared" si="8"/>
        <v>18.775482000000011</v>
      </c>
      <c r="I25" s="474">
        <f t="shared" si="8"/>
        <v>3094.85</v>
      </c>
      <c r="J25" s="474">
        <f t="shared" si="8"/>
        <v>345.37</v>
      </c>
      <c r="K25" s="474">
        <f t="shared" si="8"/>
        <v>3440.2200000000007</v>
      </c>
      <c r="L25" s="474">
        <f>SUM(L14:L24)</f>
        <v>2267.2555932</v>
      </c>
      <c r="M25" s="474">
        <f t="shared" si="8"/>
        <v>253.16749799999999</v>
      </c>
      <c r="N25" s="474">
        <f t="shared" si="8"/>
        <v>2520.4230912000003</v>
      </c>
      <c r="O25" s="474">
        <f>SUM(O14:O24)</f>
        <v>846.3698887999999</v>
      </c>
      <c r="P25" s="474">
        <f t="shared" ref="P25:Q25" si="9">SUM(P14:P24)</f>
        <v>92.202502000000038</v>
      </c>
      <c r="Q25" s="474">
        <f t="shared" si="9"/>
        <v>938.57239080000011</v>
      </c>
      <c r="R25" s="477"/>
    </row>
    <row r="26" spans="1:21" x14ac:dyDescent="0.2">
      <c r="A26" s="11"/>
      <c r="B26" s="29"/>
      <c r="C26" s="29"/>
      <c r="D26" s="29"/>
      <c r="E26" s="20"/>
      <c r="F26" s="20"/>
      <c r="G26" s="20"/>
      <c r="H26" s="20"/>
      <c r="I26" s="20"/>
      <c r="J26" s="20"/>
      <c r="K26" s="20"/>
      <c r="L26" s="20"/>
      <c r="M26" s="20"/>
      <c r="N26" s="20"/>
      <c r="O26" s="20"/>
      <c r="P26" s="20"/>
      <c r="Q26" s="20"/>
    </row>
    <row r="27" spans="1:21" ht="14.25" customHeight="1" x14ac:dyDescent="0.2">
      <c r="A27" s="905" t="s">
        <v>667</v>
      </c>
      <c r="B27" s="905"/>
      <c r="C27" s="905"/>
      <c r="D27" s="905"/>
      <c r="E27" s="905"/>
      <c r="F27" s="905"/>
      <c r="G27" s="905"/>
      <c r="H27" s="905"/>
      <c r="I27" s="905"/>
      <c r="J27" s="905"/>
      <c r="K27" s="905"/>
      <c r="L27" s="905"/>
      <c r="M27" s="905"/>
      <c r="N27" s="905"/>
      <c r="O27" s="905"/>
      <c r="P27" s="905"/>
      <c r="Q27" s="905"/>
    </row>
    <row r="28" spans="1:21" ht="15.75" customHeight="1" x14ac:dyDescent="0.2">
      <c r="A28" s="33"/>
      <c r="B28" s="39"/>
      <c r="C28" s="39"/>
      <c r="D28" s="39"/>
      <c r="E28" s="39"/>
      <c r="F28" s="39"/>
      <c r="G28" s="39"/>
      <c r="H28" s="39"/>
      <c r="I28" s="39"/>
      <c r="J28" s="39"/>
      <c r="K28" s="39"/>
      <c r="L28" s="39"/>
      <c r="M28" s="39"/>
      <c r="N28" s="39"/>
      <c r="O28" s="39"/>
      <c r="P28" s="39"/>
      <c r="Q28" s="39"/>
    </row>
    <row r="29" spans="1:21" s="351" customFormat="1" x14ac:dyDescent="0.2">
      <c r="A29" s="33"/>
      <c r="B29" s="39"/>
      <c r="C29" s="39"/>
      <c r="D29" s="39"/>
      <c r="E29" s="39"/>
      <c r="F29" s="39"/>
      <c r="G29" s="39"/>
      <c r="H29" s="39"/>
      <c r="I29" s="39"/>
      <c r="J29" s="39"/>
      <c r="K29" s="39"/>
      <c r="L29" s="39"/>
      <c r="M29" s="39"/>
      <c r="N29" s="39"/>
      <c r="O29" s="39"/>
      <c r="P29" s="39"/>
      <c r="Q29" s="39"/>
    </row>
    <row r="30" spans="1:21" s="351" customFormat="1" x14ac:dyDescent="0.2">
      <c r="A30" s="33"/>
      <c r="B30" s="39"/>
      <c r="C30" s="39"/>
      <c r="D30" s="39"/>
      <c r="E30" s="39"/>
      <c r="F30" s="39"/>
      <c r="G30" s="39"/>
      <c r="H30" s="39"/>
      <c r="I30" s="39"/>
      <c r="J30" s="39"/>
      <c r="K30" s="39"/>
      <c r="L30" s="39"/>
      <c r="M30" s="39"/>
      <c r="N30" s="39"/>
      <c r="O30" s="39"/>
      <c r="P30" s="39"/>
      <c r="Q30" s="39"/>
    </row>
    <row r="31" spans="1:21" s="351" customFormat="1" x14ac:dyDescent="0.2">
      <c r="A31" s="33"/>
      <c r="B31" s="39"/>
      <c r="C31" s="39"/>
      <c r="D31" s="39"/>
      <c r="E31" s="39"/>
      <c r="F31" s="39"/>
      <c r="G31" s="39"/>
      <c r="H31" s="39"/>
      <c r="I31" s="39"/>
      <c r="J31" s="39"/>
      <c r="K31" s="39"/>
      <c r="L31" s="39"/>
      <c r="M31" s="39"/>
      <c r="N31" s="39"/>
      <c r="O31" s="39"/>
      <c r="P31" s="39"/>
      <c r="Q31" s="39"/>
    </row>
    <row r="32" spans="1:21" s="351" customFormat="1" x14ac:dyDescent="0.2">
      <c r="A32" s="33"/>
      <c r="B32" s="39"/>
      <c r="C32" s="39"/>
      <c r="D32" s="39"/>
      <c r="E32" s="39"/>
      <c r="F32" s="39"/>
      <c r="G32" s="39"/>
      <c r="H32" s="39"/>
      <c r="I32" s="39"/>
      <c r="J32" s="39"/>
      <c r="K32" s="39"/>
      <c r="L32" s="39"/>
      <c r="M32" s="39"/>
      <c r="N32" s="39"/>
      <c r="O32" s="39"/>
      <c r="P32" s="39"/>
      <c r="Q32" s="39"/>
    </row>
    <row r="33" spans="1:18" ht="15.75" customHeight="1" x14ac:dyDescent="0.2">
      <c r="A33" s="14" t="s">
        <v>11</v>
      </c>
      <c r="B33" s="14"/>
      <c r="C33" s="14"/>
      <c r="D33" s="14"/>
      <c r="E33" s="14"/>
      <c r="F33" s="14"/>
      <c r="G33" s="14"/>
      <c r="H33" s="14"/>
      <c r="I33" s="14"/>
      <c r="J33" s="14"/>
      <c r="K33" s="14"/>
      <c r="L33" s="14"/>
      <c r="M33" s="14"/>
      <c r="N33" s="351"/>
      <c r="O33" s="351"/>
      <c r="P33" s="347"/>
      <c r="Q33" s="363" t="s">
        <v>12</v>
      </c>
    </row>
    <row r="34" spans="1:18" ht="12.75" customHeight="1" x14ac:dyDescent="0.2">
      <c r="A34" s="347"/>
      <c r="B34" s="347"/>
      <c r="C34" s="347"/>
      <c r="D34" s="347"/>
      <c r="E34" s="347"/>
      <c r="F34" s="347"/>
      <c r="G34" s="347"/>
      <c r="H34" s="347"/>
      <c r="I34" s="347"/>
      <c r="J34" s="347"/>
      <c r="K34" s="347"/>
      <c r="L34" s="347"/>
      <c r="M34" s="347"/>
      <c r="N34" s="347"/>
      <c r="O34" s="347"/>
      <c r="P34" s="347"/>
      <c r="Q34" s="363" t="s">
        <v>956</v>
      </c>
    </row>
    <row r="35" spans="1:18" ht="12.75" customHeight="1" x14ac:dyDescent="0.2">
      <c r="A35" s="347"/>
      <c r="B35" s="347"/>
      <c r="C35" s="347"/>
      <c r="D35" s="347"/>
      <c r="E35" s="347"/>
      <c r="F35" s="347"/>
      <c r="G35" s="347"/>
      <c r="H35" s="347"/>
      <c r="I35" s="347"/>
      <c r="J35" s="347"/>
      <c r="K35" s="347"/>
      <c r="L35" s="347"/>
      <c r="M35" s="347"/>
      <c r="N35" s="347"/>
      <c r="O35" s="347"/>
      <c r="P35" s="347"/>
      <c r="Q35" s="363" t="s">
        <v>775</v>
      </c>
    </row>
    <row r="36" spans="1:18" x14ac:dyDescent="0.2">
      <c r="A36" s="14"/>
      <c r="B36" s="14"/>
      <c r="C36" s="14"/>
      <c r="D36" s="14"/>
      <c r="E36" s="14"/>
      <c r="F36" s="14"/>
      <c r="G36" s="14"/>
      <c r="H36" s="14"/>
      <c r="I36" s="14"/>
      <c r="J36" s="14"/>
      <c r="K36" s="14"/>
      <c r="L36" s="14"/>
      <c r="M36" s="14"/>
      <c r="O36" s="791" t="s">
        <v>83</v>
      </c>
      <c r="P36" s="791"/>
      <c r="Q36" s="791"/>
      <c r="R36" s="791"/>
    </row>
    <row r="38" spans="1:18" x14ac:dyDescent="0.2">
      <c r="C38" s="458"/>
      <c r="I38" s="458"/>
      <c r="J38" s="458"/>
      <c r="L38" s="18"/>
      <c r="M38" s="18"/>
    </row>
    <row r="39" spans="1:18" x14ac:dyDescent="0.2">
      <c r="D39" s="629"/>
      <c r="I39" s="458"/>
      <c r="J39" s="458"/>
      <c r="L39" s="458"/>
      <c r="M39" s="458"/>
    </row>
    <row r="41" spans="1:18" x14ac:dyDescent="0.2">
      <c r="M41" s="458"/>
    </row>
  </sheetData>
  <mergeCells count="16">
    <mergeCell ref="P1:Q1"/>
    <mergeCell ref="A2:Q2"/>
    <mergeCell ref="A3:Q3"/>
    <mergeCell ref="N10:Q10"/>
    <mergeCell ref="A6:Q6"/>
    <mergeCell ref="A11:A12"/>
    <mergeCell ref="B11:B12"/>
    <mergeCell ref="I11:K11"/>
    <mergeCell ref="A9:B9"/>
    <mergeCell ref="O36:R36"/>
    <mergeCell ref="O11:Q11"/>
    <mergeCell ref="L11:N11"/>
    <mergeCell ref="C11:E11"/>
    <mergeCell ref="F11:H11"/>
    <mergeCell ref="A27:Q27"/>
    <mergeCell ref="A25:B25"/>
  </mergeCells>
  <phoneticPr fontId="0" type="noConversion"/>
  <printOptions horizontalCentered="1" verticalCentered="1"/>
  <pageMargins left="0.70866141732283505" right="0.70866141732283505" top="0.196850393700787" bottom="0.196850393700787" header="0.31496062992126" footer="0.31496062992126"/>
  <pageSetup paperSize="9" scale="88" orientation="landscape" r:id="rId1"/>
  <headerFooter>
    <oddFooter>&amp;C- 61 -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view="pageBreakPreview" topLeftCell="A19" zoomScaleSheetLayoutView="100" workbookViewId="0">
      <selection activeCell="Q33" sqref="Q33"/>
    </sheetView>
  </sheetViews>
  <sheetFormatPr defaultRowHeight="12.75" x14ac:dyDescent="0.2"/>
  <cols>
    <col min="1" max="1" width="7.42578125" style="15" customWidth="1"/>
    <col min="2" max="2" width="20.5703125" style="15" bestFit="1" customWidth="1"/>
    <col min="3" max="3" width="8.7109375" style="15" customWidth="1"/>
    <col min="4" max="4" width="8.140625" style="15" customWidth="1"/>
    <col min="5" max="5" width="10" style="15" customWidth="1"/>
    <col min="6" max="7" width="7.28515625" style="15" customWidth="1"/>
    <col min="8" max="8" width="8.140625" style="15" customWidth="1"/>
    <col min="9" max="9" width="9.28515625" style="15" customWidth="1"/>
    <col min="10" max="10" width="10" style="15" customWidth="1"/>
    <col min="11" max="11" width="8.42578125" style="15" customWidth="1"/>
    <col min="12" max="12" width="8.7109375" style="15" customWidth="1"/>
    <col min="13" max="13" width="7.85546875" style="15" customWidth="1"/>
    <col min="14" max="14" width="11" style="15" bestFit="1" customWidth="1"/>
    <col min="15" max="15" width="13.7109375" style="15" customWidth="1"/>
    <col min="16" max="16" width="11.85546875" style="15" customWidth="1"/>
    <col min="17" max="17" width="9.7109375" style="15" customWidth="1"/>
    <col min="18" max="16384" width="9.140625" style="15"/>
  </cols>
  <sheetData>
    <row r="1" spans="1:22" customFormat="1" ht="15" x14ac:dyDescent="0.2">
      <c r="H1" s="34"/>
      <c r="I1" s="34"/>
      <c r="J1" s="34"/>
      <c r="K1" s="34"/>
      <c r="L1" s="34"/>
      <c r="M1" s="34"/>
      <c r="N1" s="34"/>
      <c r="O1" s="34"/>
      <c r="P1" s="873" t="s">
        <v>91</v>
      </c>
      <c r="Q1" s="873"/>
      <c r="R1" s="865"/>
    </row>
    <row r="2" spans="1:22" customFormat="1" ht="15" x14ac:dyDescent="0.2">
      <c r="A2" s="874" t="s">
        <v>0</v>
      </c>
      <c r="B2" s="874"/>
      <c r="C2" s="874"/>
      <c r="D2" s="874"/>
      <c r="E2" s="874"/>
      <c r="F2" s="874"/>
      <c r="G2" s="874"/>
      <c r="H2" s="874"/>
      <c r="I2" s="874"/>
      <c r="J2" s="874"/>
      <c r="K2" s="874"/>
      <c r="L2" s="874"/>
      <c r="M2" s="874"/>
      <c r="N2" s="874"/>
      <c r="O2" s="874"/>
      <c r="P2" s="874"/>
      <c r="Q2" s="874"/>
      <c r="R2" s="865"/>
    </row>
    <row r="3" spans="1:22" customFormat="1" ht="20.25" x14ac:dyDescent="0.3">
      <c r="A3" s="787" t="s">
        <v>821</v>
      </c>
      <c r="B3" s="787"/>
      <c r="C3" s="787"/>
      <c r="D3" s="787"/>
      <c r="E3" s="787"/>
      <c r="F3" s="787"/>
      <c r="G3" s="787"/>
      <c r="H3" s="787"/>
      <c r="I3" s="787"/>
      <c r="J3" s="787"/>
      <c r="K3" s="787"/>
      <c r="L3" s="787"/>
      <c r="M3" s="787"/>
      <c r="N3" s="787"/>
      <c r="O3" s="787"/>
      <c r="P3" s="787"/>
      <c r="Q3" s="787"/>
      <c r="R3" s="865"/>
    </row>
    <row r="4" spans="1:22" customFormat="1" ht="10.5" customHeight="1" x14ac:dyDescent="0.2">
      <c r="R4" s="865"/>
    </row>
    <row r="5" spans="1:22" ht="9" customHeight="1" x14ac:dyDescent="0.2">
      <c r="A5" s="23"/>
      <c r="B5" s="23"/>
      <c r="C5" s="23"/>
      <c r="D5" s="23"/>
      <c r="E5" s="22"/>
      <c r="F5" s="22"/>
      <c r="G5" s="22"/>
      <c r="H5" s="22"/>
      <c r="I5" s="22"/>
      <c r="J5" s="22"/>
      <c r="K5" s="22"/>
      <c r="L5" s="22"/>
      <c r="M5" s="22"/>
      <c r="N5" s="23"/>
      <c r="O5" s="23"/>
      <c r="P5" s="22"/>
      <c r="Q5" s="20"/>
      <c r="R5" s="865"/>
    </row>
    <row r="6" spans="1:22" ht="18.600000000000001" customHeight="1" x14ac:dyDescent="0.25">
      <c r="B6" s="110"/>
      <c r="C6" s="110"/>
      <c r="D6" s="788" t="s">
        <v>831</v>
      </c>
      <c r="E6" s="788"/>
      <c r="F6" s="788"/>
      <c r="G6" s="788"/>
      <c r="H6" s="788"/>
      <c r="I6" s="788"/>
      <c r="J6" s="788"/>
      <c r="K6" s="788"/>
      <c r="L6" s="788"/>
      <c r="M6" s="788"/>
      <c r="N6" s="788"/>
      <c r="O6" s="788"/>
      <c r="R6" s="865"/>
    </row>
    <row r="7" spans="1:22" ht="5.45" customHeight="1" x14ac:dyDescent="0.2">
      <c r="R7" s="865"/>
    </row>
    <row r="8" spans="1:22" x14ac:dyDescent="0.2">
      <c r="A8" s="791" t="s">
        <v>756</v>
      </c>
      <c r="B8" s="791"/>
      <c r="Q8" s="31" t="s">
        <v>22</v>
      </c>
      <c r="R8" s="865"/>
    </row>
    <row r="9" spans="1:22" x14ac:dyDescent="0.2">
      <c r="A9" s="14"/>
      <c r="N9" s="886" t="s">
        <v>854</v>
      </c>
      <c r="O9" s="886"/>
      <c r="P9" s="886"/>
      <c r="Q9" s="886"/>
      <c r="R9" s="865"/>
    </row>
    <row r="10" spans="1:22" ht="37.15" customHeight="1" x14ac:dyDescent="0.2">
      <c r="A10" s="776" t="s">
        <v>2</v>
      </c>
      <c r="B10" s="776" t="s">
        <v>3</v>
      </c>
      <c r="C10" s="776" t="s">
        <v>832</v>
      </c>
      <c r="D10" s="776"/>
      <c r="E10" s="776"/>
      <c r="F10" s="776" t="s">
        <v>703</v>
      </c>
      <c r="G10" s="776"/>
      <c r="H10" s="776"/>
      <c r="I10" s="813" t="s">
        <v>369</v>
      </c>
      <c r="J10" s="814"/>
      <c r="K10" s="901"/>
      <c r="L10" s="813" t="s">
        <v>92</v>
      </c>
      <c r="M10" s="814"/>
      <c r="N10" s="901"/>
      <c r="O10" s="902" t="s">
        <v>702</v>
      </c>
      <c r="P10" s="903"/>
      <c r="Q10" s="904"/>
      <c r="R10" s="865"/>
    </row>
    <row r="11" spans="1:22" ht="39.75" customHeight="1" x14ac:dyDescent="0.2">
      <c r="A11" s="776"/>
      <c r="B11" s="776"/>
      <c r="C11" s="5" t="s">
        <v>111</v>
      </c>
      <c r="D11" s="5" t="s">
        <v>664</v>
      </c>
      <c r="E11" s="36" t="s">
        <v>17</v>
      </c>
      <c r="F11" s="5" t="s">
        <v>111</v>
      </c>
      <c r="G11" s="5" t="s">
        <v>665</v>
      </c>
      <c r="H11" s="36" t="s">
        <v>17</v>
      </c>
      <c r="I11" s="5" t="s">
        <v>111</v>
      </c>
      <c r="J11" s="5" t="s">
        <v>665</v>
      </c>
      <c r="K11" s="36" t="s">
        <v>17</v>
      </c>
      <c r="L11" s="5" t="s">
        <v>111</v>
      </c>
      <c r="M11" s="5" t="s">
        <v>665</v>
      </c>
      <c r="N11" s="36" t="s">
        <v>17</v>
      </c>
      <c r="O11" s="5" t="s">
        <v>229</v>
      </c>
      <c r="P11" s="5" t="s">
        <v>666</v>
      </c>
      <c r="Q11" s="5" t="s">
        <v>112</v>
      </c>
    </row>
    <row r="12" spans="1:22" s="67" customFormat="1" x14ac:dyDescent="0.2">
      <c r="A12" s="5">
        <v>1</v>
      </c>
      <c r="B12" s="5">
        <v>2</v>
      </c>
      <c r="C12" s="64">
        <v>3</v>
      </c>
      <c r="D12" s="64">
        <v>4</v>
      </c>
      <c r="E12" s="64">
        <v>5</v>
      </c>
      <c r="F12" s="64">
        <v>6</v>
      </c>
      <c r="G12" s="64">
        <v>7</v>
      </c>
      <c r="H12" s="64">
        <v>8</v>
      </c>
      <c r="I12" s="64">
        <v>9</v>
      </c>
      <c r="J12" s="64">
        <v>10</v>
      </c>
      <c r="K12" s="64">
        <v>11</v>
      </c>
      <c r="L12" s="64">
        <v>12</v>
      </c>
      <c r="M12" s="64">
        <v>13</v>
      </c>
      <c r="N12" s="64">
        <v>14</v>
      </c>
      <c r="O12" s="64">
        <v>15</v>
      </c>
      <c r="P12" s="64">
        <v>16</v>
      </c>
      <c r="Q12" s="64">
        <v>17</v>
      </c>
    </row>
    <row r="13" spans="1:22" x14ac:dyDescent="0.2">
      <c r="A13" s="8">
        <v>1</v>
      </c>
      <c r="B13" s="9" t="s">
        <v>757</v>
      </c>
      <c r="C13" s="463">
        <v>371.293296</v>
      </c>
      <c r="D13" s="463">
        <v>41.186507999999996</v>
      </c>
      <c r="E13" s="463">
        <f>C13+D13</f>
        <v>412.479804</v>
      </c>
      <c r="F13" s="463">
        <v>0</v>
      </c>
      <c r="G13" s="463">
        <v>0</v>
      </c>
      <c r="H13" s="463">
        <f>F13+G13</f>
        <v>0</v>
      </c>
      <c r="I13" s="463">
        <v>369.91559321348399</v>
      </c>
      <c r="J13" s="463">
        <v>40.818791935451252</v>
      </c>
      <c r="K13" s="463">
        <f>I13+J13</f>
        <v>410.73438514893525</v>
      </c>
      <c r="L13" s="463">
        <v>263.33723520000012</v>
      </c>
      <c r="M13" s="463">
        <v>29.211249599999995</v>
      </c>
      <c r="N13" s="463">
        <f>L13+M13</f>
        <v>292.5484848000001</v>
      </c>
      <c r="O13" s="463">
        <f>F13+I13-L13</f>
        <v>106.57835801348386</v>
      </c>
      <c r="P13" s="463">
        <f t="shared" ref="P13:Q23" si="0">G13+J13-M13</f>
        <v>11.607542335451257</v>
      </c>
      <c r="Q13" s="463">
        <f t="shared" si="0"/>
        <v>118.18590034893515</v>
      </c>
      <c r="R13" s="477"/>
      <c r="S13" s="477"/>
      <c r="T13" s="477"/>
      <c r="U13" s="477"/>
      <c r="V13" s="477"/>
    </row>
    <row r="14" spans="1:22" x14ac:dyDescent="0.2">
      <c r="A14" s="8">
        <v>2</v>
      </c>
      <c r="B14" s="9" t="s">
        <v>758</v>
      </c>
      <c r="C14" s="463">
        <v>180.13212799999999</v>
      </c>
      <c r="D14" s="463">
        <v>19.981544000000003</v>
      </c>
      <c r="E14" s="463">
        <f t="shared" ref="E14:E23" si="1">C14+D14</f>
        <v>200.11367200000001</v>
      </c>
      <c r="F14" s="463">
        <v>0</v>
      </c>
      <c r="G14" s="463">
        <v>0</v>
      </c>
      <c r="H14" s="463">
        <f t="shared" ref="H14:H23" si="2">F14+G14</f>
        <v>0</v>
      </c>
      <c r="I14" s="463">
        <v>179.46373851556757</v>
      </c>
      <c r="J14" s="463">
        <v>19.803147357990742</v>
      </c>
      <c r="K14" s="463">
        <f t="shared" ref="K14:K23" si="3">I14+J14</f>
        <v>199.26688587355832</v>
      </c>
      <c r="L14" s="463">
        <v>127.73005440000003</v>
      </c>
      <c r="M14" s="463">
        <v>14.168731199999995</v>
      </c>
      <c r="N14" s="463">
        <f t="shared" ref="N14:N23" si="4">L14+M14</f>
        <v>141.89878560000002</v>
      </c>
      <c r="O14" s="463">
        <f t="shared" ref="O14:O23" si="5">F14+I14-L14</f>
        <v>51.733684115567542</v>
      </c>
      <c r="P14" s="463">
        <f t="shared" si="0"/>
        <v>5.6344161579907475</v>
      </c>
      <c r="Q14" s="463">
        <f t="shared" si="0"/>
        <v>57.368100273558298</v>
      </c>
      <c r="R14" s="477"/>
      <c r="S14" s="477"/>
      <c r="T14" s="477"/>
      <c r="U14" s="477"/>
      <c r="V14" s="477"/>
    </row>
    <row r="15" spans="1:22" x14ac:dyDescent="0.2">
      <c r="A15" s="8">
        <v>3</v>
      </c>
      <c r="B15" s="9" t="s">
        <v>759</v>
      </c>
      <c r="C15" s="601">
        <v>219.11912000000001</v>
      </c>
      <c r="D15" s="601">
        <v>24.306260000000005</v>
      </c>
      <c r="E15" s="463">
        <f t="shared" si="1"/>
        <v>243.42538000000002</v>
      </c>
      <c r="F15" s="463">
        <v>0</v>
      </c>
      <c r="G15" s="463">
        <v>0</v>
      </c>
      <c r="H15" s="463">
        <f t="shared" si="2"/>
        <v>0</v>
      </c>
      <c r="I15" s="463">
        <v>218.30606728546101</v>
      </c>
      <c r="J15" s="463">
        <v>24.089251986815238</v>
      </c>
      <c r="K15" s="463">
        <f t="shared" si="3"/>
        <v>242.39531927227625</v>
      </c>
      <c r="L15" s="602">
        <v>155.37537599999999</v>
      </c>
      <c r="M15" s="602">
        <v>17.235348000000009</v>
      </c>
      <c r="N15" s="463">
        <f t="shared" si="4"/>
        <v>172.610724</v>
      </c>
      <c r="O15" s="463">
        <f t="shared" si="5"/>
        <v>62.930691285461023</v>
      </c>
      <c r="P15" s="463">
        <f t="shared" si="0"/>
        <v>6.8539039868152294</v>
      </c>
      <c r="Q15" s="463">
        <f t="shared" si="0"/>
        <v>69.784595272276249</v>
      </c>
      <c r="R15" s="477"/>
      <c r="S15" s="477"/>
      <c r="T15" s="477"/>
      <c r="U15" s="477"/>
      <c r="V15" s="477"/>
    </row>
    <row r="16" spans="1:22" x14ac:dyDescent="0.2">
      <c r="A16" s="8">
        <v>4</v>
      </c>
      <c r="B16" s="9" t="s">
        <v>760</v>
      </c>
      <c r="C16" s="463">
        <v>109.34695200000002</v>
      </c>
      <c r="D16" s="463">
        <v>12.129546000000001</v>
      </c>
      <c r="E16" s="463">
        <f t="shared" si="1"/>
        <v>121.47649800000002</v>
      </c>
      <c r="F16" s="463">
        <v>0</v>
      </c>
      <c r="G16" s="463">
        <v>0</v>
      </c>
      <c r="H16" s="463">
        <f t="shared" si="2"/>
        <v>0</v>
      </c>
      <c r="I16" s="463">
        <v>108.94121453560091</v>
      </c>
      <c r="J16" s="463">
        <v>12.021252553032296</v>
      </c>
      <c r="K16" s="463">
        <f t="shared" si="3"/>
        <v>120.9624670886332</v>
      </c>
      <c r="L16" s="463">
        <v>77.536929599999993</v>
      </c>
      <c r="M16" s="463">
        <v>8.6009508000000032</v>
      </c>
      <c r="N16" s="463">
        <f t="shared" si="4"/>
        <v>86.1378804</v>
      </c>
      <c r="O16" s="463">
        <f t="shared" si="5"/>
        <v>31.404284935600913</v>
      </c>
      <c r="P16" s="463">
        <f t="shared" si="0"/>
        <v>3.4203017530322928</v>
      </c>
      <c r="Q16" s="463">
        <f t="shared" si="0"/>
        <v>34.824586688633204</v>
      </c>
      <c r="R16" s="477"/>
      <c r="S16" s="477"/>
      <c r="T16" s="477"/>
      <c r="U16" s="477"/>
      <c r="V16" s="477"/>
    </row>
    <row r="17" spans="1:22" x14ac:dyDescent="0.2">
      <c r="A17" s="8">
        <v>5</v>
      </c>
      <c r="B17" s="9" t="s">
        <v>761</v>
      </c>
      <c r="C17" s="463">
        <v>174.51130400000002</v>
      </c>
      <c r="D17" s="463">
        <v>19.358042000000001</v>
      </c>
      <c r="E17" s="463">
        <f t="shared" si="1"/>
        <v>193.86934600000004</v>
      </c>
      <c r="F17" s="463">
        <v>0</v>
      </c>
      <c r="G17" s="463">
        <v>0</v>
      </c>
      <c r="H17" s="463">
        <f t="shared" si="2"/>
        <v>0</v>
      </c>
      <c r="I17" s="463">
        <v>173.86377087082838</v>
      </c>
      <c r="J17" s="463">
        <v>19.185212028068189</v>
      </c>
      <c r="K17" s="463">
        <f t="shared" si="3"/>
        <v>193.04898289889655</v>
      </c>
      <c r="L17" s="463">
        <v>123.74437920000003</v>
      </c>
      <c r="M17" s="463">
        <v>13.726611599999998</v>
      </c>
      <c r="N17" s="463">
        <f t="shared" si="4"/>
        <v>137.47099080000004</v>
      </c>
      <c r="O17" s="463">
        <f t="shared" si="5"/>
        <v>50.11939167082835</v>
      </c>
      <c r="P17" s="463">
        <f t="shared" si="0"/>
        <v>5.4586004280681912</v>
      </c>
      <c r="Q17" s="463">
        <f t="shared" si="0"/>
        <v>55.577992098896516</v>
      </c>
      <c r="R17" s="477"/>
      <c r="S17" s="477"/>
      <c r="T17" s="477"/>
      <c r="U17" s="477"/>
      <c r="V17" s="477"/>
    </row>
    <row r="18" spans="1:22" x14ac:dyDescent="0.2">
      <c r="A18" s="332">
        <v>6</v>
      </c>
      <c r="B18" s="204" t="s">
        <v>762</v>
      </c>
      <c r="C18" s="463">
        <v>89.973048000000006</v>
      </c>
      <c r="D18" s="463">
        <v>9.9804540000000017</v>
      </c>
      <c r="E18" s="463">
        <f t="shared" si="1"/>
        <v>99.953502000000015</v>
      </c>
      <c r="F18" s="463">
        <v>0</v>
      </c>
      <c r="G18" s="463">
        <v>0</v>
      </c>
      <c r="H18" s="463">
        <f t="shared" si="2"/>
        <v>0</v>
      </c>
      <c r="I18" s="463">
        <v>89.639198398414592</v>
      </c>
      <c r="J18" s="463">
        <v>9.891347798831168</v>
      </c>
      <c r="K18" s="463">
        <f t="shared" si="3"/>
        <v>99.530546197245755</v>
      </c>
      <c r="L18" s="463">
        <v>63.799070399999991</v>
      </c>
      <c r="M18" s="463">
        <v>7.0770492000000012</v>
      </c>
      <c r="N18" s="463">
        <f t="shared" si="4"/>
        <v>70.876119599999996</v>
      </c>
      <c r="O18" s="463">
        <f t="shared" si="5"/>
        <v>25.840127998414602</v>
      </c>
      <c r="P18" s="463">
        <f t="shared" si="0"/>
        <v>2.8142985988311668</v>
      </c>
      <c r="Q18" s="463">
        <f t="shared" si="0"/>
        <v>28.654426597245759</v>
      </c>
      <c r="R18" s="477"/>
      <c r="S18" s="477"/>
      <c r="T18" s="477"/>
      <c r="U18" s="477"/>
      <c r="V18" s="477"/>
    </row>
    <row r="19" spans="1:22" x14ac:dyDescent="0.2">
      <c r="A19" s="8">
        <v>7</v>
      </c>
      <c r="B19" s="9" t="s">
        <v>763</v>
      </c>
      <c r="C19" s="463">
        <v>94.251784000000001</v>
      </c>
      <c r="D19" s="463">
        <v>10.455082000000001</v>
      </c>
      <c r="E19" s="463">
        <f t="shared" si="1"/>
        <v>104.70686600000001</v>
      </c>
      <c r="F19" s="463">
        <v>0</v>
      </c>
      <c r="G19" s="463">
        <v>0</v>
      </c>
      <c r="H19" s="463">
        <f t="shared" si="2"/>
        <v>0</v>
      </c>
      <c r="I19" s="463">
        <v>93.902057929398111</v>
      </c>
      <c r="J19" s="463">
        <v>10.361738286384503</v>
      </c>
      <c r="K19" s="463">
        <f t="shared" si="3"/>
        <v>104.26379621578262</v>
      </c>
      <c r="L19" s="463">
        <v>66.833083200000004</v>
      </c>
      <c r="M19" s="463">
        <v>7.4136035999999983</v>
      </c>
      <c r="N19" s="463">
        <f t="shared" si="4"/>
        <v>74.246686800000006</v>
      </c>
      <c r="O19" s="463">
        <f t="shared" si="5"/>
        <v>27.068974729398107</v>
      </c>
      <c r="P19" s="463">
        <f t="shared" si="0"/>
        <v>2.9481346863845044</v>
      </c>
      <c r="Q19" s="463">
        <f t="shared" si="0"/>
        <v>30.017109415782613</v>
      </c>
      <c r="R19" s="477"/>
      <c r="S19" s="477"/>
      <c r="T19" s="477"/>
      <c r="U19" s="477"/>
      <c r="V19" s="477"/>
    </row>
    <row r="20" spans="1:22" x14ac:dyDescent="0.2">
      <c r="A20" s="8">
        <v>8</v>
      </c>
      <c r="B20" s="9" t="s">
        <v>764</v>
      </c>
      <c r="C20" s="463">
        <v>159.94765599999999</v>
      </c>
      <c r="D20" s="463">
        <v>17.742538000000003</v>
      </c>
      <c r="E20" s="463">
        <f t="shared" si="1"/>
        <v>177.69019399999999</v>
      </c>
      <c r="F20" s="463">
        <v>0</v>
      </c>
      <c r="G20" s="463">
        <v>0</v>
      </c>
      <c r="H20" s="463">
        <f t="shared" si="2"/>
        <v>0</v>
      </c>
      <c r="I20" s="463">
        <v>159.35416203244961</v>
      </c>
      <c r="J20" s="463">
        <v>17.584131362358701</v>
      </c>
      <c r="K20" s="463">
        <f t="shared" si="3"/>
        <v>176.93829339480831</v>
      </c>
      <c r="L20" s="463">
        <v>113.41742879999995</v>
      </c>
      <c r="M20" s="463">
        <v>12.581072400000004</v>
      </c>
      <c r="N20" s="463">
        <f t="shared" si="4"/>
        <v>125.99850119999996</v>
      </c>
      <c r="O20" s="463">
        <f t="shared" si="5"/>
        <v>45.936733232449654</v>
      </c>
      <c r="P20" s="463">
        <f t="shared" si="0"/>
        <v>5.003058962358697</v>
      </c>
      <c r="Q20" s="463">
        <f t="shared" si="0"/>
        <v>50.939792194808348</v>
      </c>
      <c r="R20" s="477"/>
      <c r="S20" s="477"/>
      <c r="T20" s="477"/>
      <c r="U20" s="477"/>
      <c r="V20" s="477"/>
    </row>
    <row r="21" spans="1:22" x14ac:dyDescent="0.2">
      <c r="A21" s="333">
        <v>9</v>
      </c>
      <c r="B21" s="9" t="s">
        <v>765</v>
      </c>
      <c r="C21" s="463">
        <v>330.53899999999999</v>
      </c>
      <c r="D21" s="463">
        <v>36.665750000000003</v>
      </c>
      <c r="E21" s="463">
        <f t="shared" si="1"/>
        <v>367.20474999999999</v>
      </c>
      <c r="F21" s="463">
        <v>0</v>
      </c>
      <c r="G21" s="463">
        <v>0</v>
      </c>
      <c r="H21" s="463">
        <f t="shared" si="2"/>
        <v>0</v>
      </c>
      <c r="I21" s="463">
        <v>329.31251811557564</v>
      </c>
      <c r="J21" s="463">
        <v>36.338395583506909</v>
      </c>
      <c r="K21" s="463">
        <f t="shared" si="3"/>
        <v>365.65091369908254</v>
      </c>
      <c r="L21" s="463">
        <v>234.42236599999995</v>
      </c>
      <c r="M21" s="463">
        <v>26.003805500000006</v>
      </c>
      <c r="N21" s="463">
        <f t="shared" si="4"/>
        <v>260.42617149999995</v>
      </c>
      <c r="O21" s="463">
        <f t="shared" si="5"/>
        <v>94.890152115575688</v>
      </c>
      <c r="P21" s="463">
        <f t="shared" si="0"/>
        <v>10.334590083506903</v>
      </c>
      <c r="Q21" s="463">
        <f t="shared" si="0"/>
        <v>105.22474219908258</v>
      </c>
      <c r="R21" s="477"/>
      <c r="S21" s="477"/>
      <c r="T21" s="477"/>
      <c r="U21" s="477"/>
      <c r="V21" s="477"/>
    </row>
    <row r="22" spans="1:22" x14ac:dyDescent="0.2">
      <c r="A22" s="8">
        <v>10</v>
      </c>
      <c r="B22" s="9" t="s">
        <v>766</v>
      </c>
      <c r="C22" s="463">
        <v>111.36672799999999</v>
      </c>
      <c r="D22" s="463">
        <v>12.353594000000001</v>
      </c>
      <c r="E22" s="463">
        <f t="shared" si="1"/>
        <v>123.720322</v>
      </c>
      <c r="F22" s="463">
        <v>0</v>
      </c>
      <c r="G22" s="463">
        <v>0</v>
      </c>
      <c r="H22" s="463">
        <f t="shared" si="2"/>
        <v>0</v>
      </c>
      <c r="I22" s="463">
        <v>110.95349605333224</v>
      </c>
      <c r="J22" s="463">
        <v>12.243300236597845</v>
      </c>
      <c r="K22" s="463">
        <f t="shared" si="3"/>
        <v>123.19679628993009</v>
      </c>
      <c r="L22" s="463">
        <v>78.96913440000003</v>
      </c>
      <c r="M22" s="463">
        <v>8.7598211999999975</v>
      </c>
      <c r="N22" s="463">
        <f t="shared" si="4"/>
        <v>87.728955600000035</v>
      </c>
      <c r="O22" s="463">
        <f t="shared" si="5"/>
        <v>31.984361653332215</v>
      </c>
      <c r="P22" s="463">
        <f t="shared" si="0"/>
        <v>3.4834790365978474</v>
      </c>
      <c r="Q22" s="463">
        <f t="shared" si="0"/>
        <v>35.467840689930057</v>
      </c>
      <c r="R22" s="477"/>
      <c r="S22" s="477"/>
      <c r="T22" s="477"/>
      <c r="U22" s="477"/>
      <c r="V22" s="477"/>
    </row>
    <row r="23" spans="1:22" x14ac:dyDescent="0.2">
      <c r="A23" s="8">
        <v>11</v>
      </c>
      <c r="B23" s="9" t="s">
        <v>767</v>
      </c>
      <c r="C23" s="463">
        <v>130.83364800000001</v>
      </c>
      <c r="D23" s="463">
        <v>14.513004000000002</v>
      </c>
      <c r="E23" s="463">
        <f t="shared" si="1"/>
        <v>145.34665200000001</v>
      </c>
      <c r="F23" s="463">
        <v>0</v>
      </c>
      <c r="G23" s="463">
        <v>0</v>
      </c>
      <c r="H23" s="463">
        <f t="shared" si="2"/>
        <v>0</v>
      </c>
      <c r="I23" s="463">
        <v>130.34818304988775</v>
      </c>
      <c r="J23" s="463">
        <v>14.383430870963178</v>
      </c>
      <c r="K23" s="463">
        <f t="shared" si="3"/>
        <v>144.73161392085092</v>
      </c>
      <c r="L23" s="463">
        <v>92.772950399999942</v>
      </c>
      <c r="M23" s="463">
        <v>10.291039200000005</v>
      </c>
      <c r="N23" s="463">
        <f t="shared" si="4"/>
        <v>103.06398959999994</v>
      </c>
      <c r="O23" s="463">
        <f t="shared" si="5"/>
        <v>37.575232649887809</v>
      </c>
      <c r="P23" s="463">
        <f t="shared" si="0"/>
        <v>4.0923916709631722</v>
      </c>
      <c r="Q23" s="463">
        <f t="shared" si="0"/>
        <v>41.667624320850976</v>
      </c>
      <c r="R23" s="477"/>
      <c r="S23" s="477"/>
      <c r="T23" s="477"/>
      <c r="U23" s="477"/>
      <c r="V23" s="477"/>
    </row>
    <row r="24" spans="1:22" s="14" customFormat="1" x14ac:dyDescent="0.2">
      <c r="A24" s="746" t="s">
        <v>17</v>
      </c>
      <c r="B24" s="747"/>
      <c r="C24" s="474">
        <f t="shared" ref="C24:N24" si="6">SUM(C13:C23)</f>
        <v>1971.3146640000002</v>
      </c>
      <c r="D24" s="474">
        <f t="shared" si="6"/>
        <v>218.67232200000004</v>
      </c>
      <c r="E24" s="474">
        <f t="shared" si="6"/>
        <v>2189.9869859999999</v>
      </c>
      <c r="F24" s="474">
        <f t="shared" si="6"/>
        <v>0</v>
      </c>
      <c r="G24" s="474">
        <f t="shared" si="6"/>
        <v>0</v>
      </c>
      <c r="H24" s="474">
        <f t="shared" si="6"/>
        <v>0</v>
      </c>
      <c r="I24" s="474">
        <f t="shared" si="6"/>
        <v>1963.9999999999998</v>
      </c>
      <c r="J24" s="474">
        <f t="shared" si="6"/>
        <v>216.72000000000003</v>
      </c>
      <c r="K24" s="474">
        <f t="shared" si="6"/>
        <v>2180.7199999999998</v>
      </c>
      <c r="L24" s="474">
        <f t="shared" si="6"/>
        <v>1397.9380076</v>
      </c>
      <c r="M24" s="474">
        <f t="shared" si="6"/>
        <v>155.06928230000003</v>
      </c>
      <c r="N24" s="474">
        <f t="shared" si="6"/>
        <v>1553.0072899000002</v>
      </c>
      <c r="O24" s="474">
        <f>SUM(O13:O23)</f>
        <v>566.06199239999978</v>
      </c>
      <c r="P24" s="474">
        <f t="shared" ref="P24:Q24" si="7">SUM(P13:P23)</f>
        <v>61.650717700000023</v>
      </c>
      <c r="Q24" s="474">
        <f t="shared" si="7"/>
        <v>627.71271009999987</v>
      </c>
      <c r="R24" s="477"/>
    </row>
    <row r="25" spans="1:22" x14ac:dyDescent="0.2">
      <c r="A25" s="11"/>
      <c r="B25" s="29"/>
      <c r="C25" s="29"/>
      <c r="D25" s="29"/>
      <c r="E25" s="20"/>
      <c r="F25" s="20"/>
      <c r="G25" s="20"/>
      <c r="H25" s="20"/>
      <c r="I25" s="20"/>
      <c r="J25" s="20"/>
      <c r="K25" s="20"/>
      <c r="L25" s="20"/>
      <c r="M25" s="20"/>
      <c r="N25" s="20"/>
      <c r="O25" s="20"/>
      <c r="P25" s="20"/>
      <c r="Q25" s="20"/>
      <c r="R25" s="477"/>
    </row>
    <row r="26" spans="1:22" ht="14.25" customHeight="1" x14ac:dyDescent="0.2">
      <c r="A26" s="905" t="s">
        <v>668</v>
      </c>
      <c r="B26" s="905"/>
      <c r="C26" s="905"/>
      <c r="D26" s="905"/>
      <c r="E26" s="905"/>
      <c r="F26" s="905"/>
      <c r="G26" s="905"/>
      <c r="H26" s="905"/>
      <c r="I26" s="905"/>
      <c r="J26" s="905"/>
      <c r="K26" s="905"/>
      <c r="L26" s="905"/>
      <c r="M26" s="905"/>
      <c r="N26" s="905"/>
      <c r="O26" s="905"/>
      <c r="P26" s="905"/>
      <c r="Q26" s="905"/>
      <c r="R26" s="477"/>
    </row>
    <row r="27" spans="1:22" ht="15.75" customHeight="1" x14ac:dyDescent="0.2">
      <c r="A27" s="33"/>
      <c r="B27" s="39"/>
      <c r="C27" s="39"/>
      <c r="D27" s="39"/>
      <c r="E27" s="39"/>
      <c r="F27" s="39"/>
      <c r="G27" s="39"/>
      <c r="H27" s="39"/>
      <c r="I27" s="39"/>
      <c r="J27" s="39"/>
      <c r="K27" s="39"/>
      <c r="L27" s="39"/>
      <c r="M27" s="39"/>
      <c r="N27" s="39"/>
      <c r="O27" s="39"/>
      <c r="P27" s="39"/>
      <c r="Q27" s="39"/>
      <c r="R27" s="477"/>
    </row>
    <row r="28" spans="1:22" s="351" customFormat="1" ht="15.75" customHeight="1" x14ac:dyDescent="0.2">
      <c r="A28" s="33"/>
      <c r="B28" s="39"/>
      <c r="C28" s="39"/>
      <c r="D28" s="39"/>
      <c r="E28" s="39"/>
      <c r="F28" s="39"/>
      <c r="G28" s="39"/>
      <c r="H28" s="39"/>
      <c r="I28" s="39"/>
      <c r="J28" s="39"/>
      <c r="K28" s="39"/>
      <c r="L28" s="39"/>
      <c r="M28" s="39"/>
      <c r="N28" s="39"/>
      <c r="O28" s="39"/>
      <c r="P28" s="39"/>
      <c r="Q28" s="39"/>
      <c r="R28" s="477"/>
    </row>
    <row r="29" spans="1:22" s="351" customFormat="1" ht="15.75" customHeight="1" x14ac:dyDescent="0.2">
      <c r="A29" s="33"/>
      <c r="B29" s="39"/>
      <c r="C29" s="39"/>
      <c r="D29" s="39"/>
      <c r="E29" s="39"/>
      <c r="F29" s="39"/>
      <c r="G29" s="39"/>
      <c r="H29" s="39"/>
      <c r="I29" s="39"/>
      <c r="J29" s="39"/>
      <c r="K29" s="39"/>
      <c r="L29" s="39"/>
      <c r="M29" s="39"/>
      <c r="N29" s="39"/>
      <c r="O29" s="39"/>
      <c r="P29" s="39"/>
      <c r="Q29" s="39"/>
      <c r="R29" s="477"/>
    </row>
    <row r="30" spans="1:22" s="351" customFormat="1" ht="15.75" customHeight="1" x14ac:dyDescent="0.2">
      <c r="A30" s="33"/>
      <c r="B30" s="39"/>
      <c r="C30" s="39"/>
      <c r="D30" s="39"/>
      <c r="E30" s="39"/>
      <c r="F30" s="39"/>
      <c r="G30" s="39"/>
      <c r="H30" s="39"/>
      <c r="I30" s="39"/>
      <c r="J30" s="39"/>
      <c r="K30" s="39"/>
      <c r="L30" s="39"/>
      <c r="M30" s="39"/>
      <c r="N30" s="39"/>
      <c r="O30" s="39"/>
      <c r="P30" s="39"/>
      <c r="Q30" s="39"/>
      <c r="R30" s="477"/>
    </row>
    <row r="31" spans="1:22" s="351" customFormat="1" ht="15.75" customHeight="1" x14ac:dyDescent="0.2">
      <c r="A31" s="33"/>
      <c r="B31" s="39"/>
      <c r="C31" s="39"/>
      <c r="D31" s="39"/>
      <c r="E31" s="39"/>
      <c r="F31" s="39"/>
      <c r="G31" s="39"/>
      <c r="H31" s="39"/>
      <c r="I31" s="39"/>
      <c r="J31" s="39"/>
      <c r="K31" s="39"/>
      <c r="L31" s="39"/>
      <c r="M31" s="39"/>
      <c r="N31" s="39"/>
      <c r="O31" s="39"/>
      <c r="P31" s="39"/>
      <c r="Q31" s="39"/>
    </row>
    <row r="32" spans="1:22" x14ac:dyDescent="0.2">
      <c r="A32" s="14" t="s">
        <v>11</v>
      </c>
      <c r="B32" s="14"/>
      <c r="C32" s="14"/>
      <c r="D32" s="14"/>
      <c r="E32" s="14"/>
      <c r="F32" s="14"/>
      <c r="G32" s="14"/>
      <c r="H32" s="14"/>
      <c r="I32" s="14"/>
      <c r="J32" s="14"/>
      <c r="K32" s="14"/>
      <c r="L32" s="14"/>
      <c r="M32" s="14"/>
      <c r="N32" s="351"/>
      <c r="O32" s="351"/>
      <c r="P32" s="347"/>
      <c r="Q32" s="363" t="s">
        <v>12</v>
      </c>
    </row>
    <row r="33" spans="1:18" ht="12.75" customHeight="1" x14ac:dyDescent="0.2">
      <c r="A33" s="347"/>
      <c r="B33" s="347"/>
      <c r="C33" s="347"/>
      <c r="D33" s="347"/>
      <c r="E33" s="347"/>
      <c r="F33" s="347"/>
      <c r="G33" s="347"/>
      <c r="H33" s="347"/>
      <c r="I33" s="347"/>
      <c r="J33" s="347"/>
      <c r="K33" s="347"/>
      <c r="L33" s="347"/>
      <c r="M33" s="347"/>
      <c r="N33" s="347"/>
      <c r="O33" s="347"/>
      <c r="P33" s="347"/>
      <c r="Q33" s="363" t="s">
        <v>988</v>
      </c>
    </row>
    <row r="34" spans="1:18" ht="12.75" customHeight="1" x14ac:dyDescent="0.2">
      <c r="A34" s="347"/>
      <c r="B34" s="347"/>
      <c r="C34" s="347"/>
      <c r="D34" s="347"/>
      <c r="E34" s="347"/>
      <c r="F34" s="347"/>
      <c r="G34" s="347"/>
      <c r="H34" s="347"/>
      <c r="I34" s="347"/>
      <c r="J34" s="347"/>
      <c r="K34" s="347"/>
      <c r="L34" s="347"/>
      <c r="M34" s="347"/>
      <c r="N34" s="347"/>
      <c r="O34" s="347"/>
      <c r="P34" s="347"/>
      <c r="Q34" s="363" t="s">
        <v>775</v>
      </c>
    </row>
    <row r="35" spans="1:18" x14ac:dyDescent="0.2">
      <c r="A35" s="14"/>
      <c r="B35" s="14"/>
      <c r="C35" s="14"/>
      <c r="D35" s="14"/>
      <c r="E35" s="14"/>
      <c r="F35" s="14"/>
      <c r="G35" s="14"/>
      <c r="H35" s="14"/>
      <c r="I35" s="14"/>
      <c r="J35" s="14"/>
      <c r="K35" s="14"/>
      <c r="L35" s="14"/>
      <c r="M35" s="14"/>
      <c r="O35" s="789" t="s">
        <v>83</v>
      </c>
      <c r="P35" s="789"/>
      <c r="Q35" s="789"/>
      <c r="R35" s="34"/>
    </row>
    <row r="38" spans="1:18" x14ac:dyDescent="0.2">
      <c r="D38" s="629"/>
      <c r="J38" s="458"/>
      <c r="L38" s="18"/>
      <c r="M38" s="18"/>
    </row>
  </sheetData>
  <mergeCells count="17">
    <mergeCell ref="C10:E10"/>
    <mergeCell ref="F10:H10"/>
    <mergeCell ref="A8:B8"/>
    <mergeCell ref="O35:Q35"/>
    <mergeCell ref="R1:R10"/>
    <mergeCell ref="I10:K10"/>
    <mergeCell ref="L10:N10"/>
    <mergeCell ref="O10:Q10"/>
    <mergeCell ref="A26:Q26"/>
    <mergeCell ref="P1:Q1"/>
    <mergeCell ref="A2:Q2"/>
    <mergeCell ref="A3:Q3"/>
    <mergeCell ref="A24:B24"/>
    <mergeCell ref="N9:Q9"/>
    <mergeCell ref="D6:O6"/>
    <mergeCell ref="A10:A11"/>
    <mergeCell ref="B10:B11"/>
  </mergeCells>
  <phoneticPr fontId="0" type="noConversion"/>
  <printOptions horizontalCentered="1" verticalCentered="1"/>
  <pageMargins left="0.70866141732283505" right="0.70866141732283505" top="0.196850393700787" bottom="0.196850393700787" header="0.31496062992126" footer="0.31496062992126"/>
  <pageSetup paperSize="9" scale="79" orientation="landscape" r:id="rId1"/>
  <headerFooter>
    <oddFooter>&amp;C- 62 -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topLeftCell="A13" zoomScale="85" zoomScaleSheetLayoutView="85" workbookViewId="0">
      <selection activeCell="D27" sqref="D27"/>
    </sheetView>
  </sheetViews>
  <sheetFormatPr defaultRowHeight="12.75" x14ac:dyDescent="0.2"/>
  <cols>
    <col min="1" max="1" width="6" customWidth="1"/>
    <col min="2" max="2" width="20.5703125" bestFit="1" customWidth="1"/>
    <col min="3" max="3" width="10.85546875" customWidth="1"/>
    <col min="4" max="4" width="10.140625" customWidth="1"/>
    <col min="5" max="5" width="9.42578125" customWidth="1"/>
    <col min="6" max="6" width="7.42578125" customWidth="1"/>
    <col min="7" max="7" width="7.7109375" bestFit="1" customWidth="1"/>
    <col min="20" max="20" width="10.42578125" customWidth="1"/>
    <col min="21" max="21" width="11.140625" customWidth="1"/>
    <col min="22" max="22" width="11.85546875" customWidth="1"/>
  </cols>
  <sheetData>
    <row r="1" spans="1:27" ht="15" x14ac:dyDescent="0.2">
      <c r="Q1" s="906" t="s">
        <v>64</v>
      </c>
      <c r="R1" s="906"/>
      <c r="S1" s="906"/>
      <c r="T1" s="906"/>
      <c r="U1" s="906"/>
      <c r="V1" s="906"/>
    </row>
    <row r="3" spans="1:27" ht="15" x14ac:dyDescent="0.2">
      <c r="A3" s="874" t="s">
        <v>0</v>
      </c>
      <c r="B3" s="874"/>
      <c r="C3" s="874"/>
      <c r="D3" s="874"/>
      <c r="E3" s="874"/>
      <c r="F3" s="874"/>
      <c r="G3" s="874"/>
      <c r="H3" s="874"/>
      <c r="I3" s="874"/>
      <c r="J3" s="874"/>
      <c r="K3" s="874"/>
      <c r="L3" s="874"/>
      <c r="M3" s="874"/>
      <c r="N3" s="874"/>
      <c r="O3" s="874"/>
      <c r="P3" s="874"/>
      <c r="Q3" s="874"/>
    </row>
    <row r="4" spans="1:27" ht="20.25" x14ac:dyDescent="0.3">
      <c r="A4" s="832" t="s">
        <v>821</v>
      </c>
      <c r="B4" s="832"/>
      <c r="C4" s="832"/>
      <c r="D4" s="832"/>
      <c r="E4" s="832"/>
      <c r="F4" s="832"/>
      <c r="G4" s="832"/>
      <c r="H4" s="832"/>
      <c r="I4" s="832"/>
      <c r="J4" s="832"/>
      <c r="K4" s="832"/>
      <c r="L4" s="832"/>
      <c r="M4" s="832"/>
      <c r="N4" s="832"/>
      <c r="O4" s="832"/>
      <c r="P4" s="832"/>
      <c r="Q4" s="41"/>
    </row>
    <row r="5" spans="1:27" ht="15.75" x14ac:dyDescent="0.25">
      <c r="A5" s="907" t="s">
        <v>768</v>
      </c>
      <c r="B5" s="907"/>
      <c r="C5" s="907"/>
      <c r="D5" s="907"/>
      <c r="E5" s="907"/>
      <c r="F5" s="907"/>
      <c r="G5" s="907"/>
      <c r="H5" s="907"/>
      <c r="I5" s="907"/>
      <c r="J5" s="907"/>
      <c r="K5" s="907"/>
      <c r="L5" s="907"/>
      <c r="M5" s="907"/>
      <c r="N5" s="907"/>
      <c r="O5" s="907"/>
      <c r="P5" s="907"/>
      <c r="Q5" s="907"/>
    </row>
    <row r="6" spans="1:27" x14ac:dyDescent="0.2">
      <c r="A6" s="34"/>
      <c r="B6" s="34"/>
      <c r="C6" s="156"/>
      <c r="D6" s="34"/>
      <c r="E6" s="34"/>
      <c r="F6" s="34"/>
      <c r="G6" s="34"/>
      <c r="H6" s="34"/>
      <c r="I6" s="34"/>
      <c r="J6" s="34"/>
      <c r="K6" s="34"/>
      <c r="L6" s="34"/>
      <c r="M6" s="34"/>
      <c r="N6" s="34"/>
      <c r="O6" s="34"/>
      <c r="P6" s="34"/>
      <c r="Q6" s="34"/>
      <c r="U6" s="34"/>
    </row>
    <row r="8" spans="1:27" ht="15.75" x14ac:dyDescent="0.25">
      <c r="A8" s="788" t="s">
        <v>889</v>
      </c>
      <c r="B8" s="788"/>
      <c r="C8" s="788"/>
      <c r="D8" s="788"/>
      <c r="E8" s="788"/>
      <c r="F8" s="788"/>
      <c r="G8" s="788"/>
      <c r="H8" s="788"/>
      <c r="I8" s="788"/>
      <c r="J8" s="788"/>
      <c r="K8" s="788"/>
      <c r="L8" s="788"/>
      <c r="M8" s="788"/>
      <c r="N8" s="788"/>
      <c r="O8" s="788"/>
      <c r="P8" s="788"/>
      <c r="Q8" s="788"/>
      <c r="R8" s="788"/>
      <c r="S8" s="788"/>
    </row>
    <row r="9" spans="1:27" ht="15.75" x14ac:dyDescent="0.25">
      <c r="A9" s="44"/>
      <c r="B9" s="37"/>
      <c r="C9" s="37"/>
      <c r="D9" s="37"/>
      <c r="E9" s="37"/>
      <c r="F9" s="37"/>
      <c r="G9" s="37"/>
      <c r="H9" s="37"/>
      <c r="I9" s="37"/>
      <c r="J9" s="37"/>
      <c r="K9" s="37"/>
      <c r="L9" s="37"/>
      <c r="M9" s="37"/>
      <c r="N9" s="37"/>
      <c r="O9" s="37"/>
      <c r="Q9" s="34"/>
      <c r="R9" s="34"/>
      <c r="S9" s="34"/>
      <c r="U9" s="908" t="s">
        <v>220</v>
      </c>
      <c r="V9" s="908"/>
    </row>
    <row r="10" spans="1:27" x14ac:dyDescent="0.2">
      <c r="P10" s="864" t="s">
        <v>854</v>
      </c>
      <c r="Q10" s="864"/>
      <c r="R10" s="864"/>
      <c r="S10" s="864"/>
      <c r="T10" s="864"/>
      <c r="U10" s="864"/>
      <c r="V10" s="864"/>
    </row>
    <row r="11" spans="1:27" ht="28.5" customHeight="1" x14ac:dyDescent="0.2">
      <c r="A11" s="909" t="s">
        <v>23</v>
      </c>
      <c r="B11" s="871" t="s">
        <v>200</v>
      </c>
      <c r="C11" s="871" t="s">
        <v>368</v>
      </c>
      <c r="D11" s="871" t="s">
        <v>472</v>
      </c>
      <c r="E11" s="790" t="s">
        <v>692</v>
      </c>
      <c r="F11" s="790"/>
      <c r="G11" s="790"/>
      <c r="H11" s="761" t="s">
        <v>703</v>
      </c>
      <c r="I11" s="762"/>
      <c r="J11" s="763"/>
      <c r="K11" s="813" t="s">
        <v>370</v>
      </c>
      <c r="L11" s="814"/>
      <c r="M11" s="901"/>
      <c r="N11" s="911" t="s">
        <v>154</v>
      </c>
      <c r="O11" s="912"/>
      <c r="P11" s="913"/>
      <c r="Q11" s="776" t="s">
        <v>704</v>
      </c>
      <c r="R11" s="776"/>
      <c r="S11" s="776"/>
      <c r="T11" s="871" t="s">
        <v>242</v>
      </c>
      <c r="U11" s="871" t="s">
        <v>422</v>
      </c>
      <c r="V11" s="871" t="s">
        <v>371</v>
      </c>
    </row>
    <row r="12" spans="1:27" ht="65.25" customHeight="1" x14ac:dyDescent="0.2">
      <c r="A12" s="910"/>
      <c r="B12" s="872"/>
      <c r="C12" s="872"/>
      <c r="D12" s="872"/>
      <c r="E12" s="5" t="s">
        <v>175</v>
      </c>
      <c r="F12" s="5" t="s">
        <v>201</v>
      </c>
      <c r="G12" s="5" t="s">
        <v>17</v>
      </c>
      <c r="H12" s="5" t="s">
        <v>175</v>
      </c>
      <c r="I12" s="5" t="s">
        <v>201</v>
      </c>
      <c r="J12" s="5" t="s">
        <v>17</v>
      </c>
      <c r="K12" s="5" t="s">
        <v>175</v>
      </c>
      <c r="L12" s="5" t="s">
        <v>201</v>
      </c>
      <c r="M12" s="5" t="s">
        <v>17</v>
      </c>
      <c r="N12" s="5" t="s">
        <v>175</v>
      </c>
      <c r="O12" s="5" t="s">
        <v>201</v>
      </c>
      <c r="P12" s="5" t="s">
        <v>17</v>
      </c>
      <c r="Q12" s="5" t="s">
        <v>230</v>
      </c>
      <c r="R12" s="5" t="s">
        <v>212</v>
      </c>
      <c r="S12" s="5" t="s">
        <v>213</v>
      </c>
      <c r="T12" s="872"/>
      <c r="U12" s="872"/>
      <c r="V12" s="872"/>
    </row>
    <row r="13" spans="1:27" x14ac:dyDescent="0.2">
      <c r="A13" s="155">
        <v>1</v>
      </c>
      <c r="B13" s="104">
        <v>2</v>
      </c>
      <c r="C13" s="8">
        <v>3</v>
      </c>
      <c r="D13" s="104">
        <v>4</v>
      </c>
      <c r="E13" s="104">
        <v>5</v>
      </c>
      <c r="F13" s="8">
        <v>6</v>
      </c>
      <c r="G13" s="104">
        <v>7</v>
      </c>
      <c r="H13" s="104">
        <v>8</v>
      </c>
      <c r="I13" s="8">
        <v>9</v>
      </c>
      <c r="J13" s="104">
        <v>10</v>
      </c>
      <c r="K13" s="104">
        <v>11</v>
      </c>
      <c r="L13" s="8">
        <v>12</v>
      </c>
      <c r="M13" s="104">
        <v>13</v>
      </c>
      <c r="N13" s="104">
        <v>14</v>
      </c>
      <c r="O13" s="8">
        <v>15</v>
      </c>
      <c r="P13" s="104">
        <v>16</v>
      </c>
      <c r="Q13" s="104">
        <v>17</v>
      </c>
      <c r="R13" s="8">
        <v>18</v>
      </c>
      <c r="S13" s="104">
        <v>19</v>
      </c>
      <c r="T13" s="104">
        <v>20</v>
      </c>
      <c r="U13" s="8">
        <v>21</v>
      </c>
      <c r="V13" s="104">
        <v>22</v>
      </c>
      <c r="W13" s="532"/>
      <c r="X13" s="532"/>
      <c r="Y13" s="532"/>
      <c r="Z13" s="533"/>
    </row>
    <row r="14" spans="1:27" x14ac:dyDescent="0.2">
      <c r="A14" s="8">
        <v>1</v>
      </c>
      <c r="B14" s="9" t="s">
        <v>757</v>
      </c>
      <c r="C14" s="9">
        <v>2119</v>
      </c>
      <c r="D14" s="9">
        <v>2110</v>
      </c>
      <c r="E14" s="9">
        <v>190.71</v>
      </c>
      <c r="F14" s="9">
        <v>21.19</v>
      </c>
      <c r="G14" s="358">
        <f>E14+F14</f>
        <v>211.9</v>
      </c>
      <c r="H14" s="358">
        <v>9.0297147797101243</v>
      </c>
      <c r="I14" s="358">
        <v>1.6290536550724712</v>
      </c>
      <c r="J14" s="358">
        <f>H14+I14</f>
        <v>10.658768434782596</v>
      </c>
      <c r="K14" s="358">
        <v>185.85937198067634</v>
      </c>
      <c r="L14" s="358">
        <v>20.651391304347829</v>
      </c>
      <c r="M14" s="358">
        <f>K14+L14</f>
        <v>206.51076328502418</v>
      </c>
      <c r="N14" s="358">
        <v>113.83200000000001</v>
      </c>
      <c r="O14" s="358">
        <v>12.647999999999996</v>
      </c>
      <c r="P14" s="358">
        <f>N14+O14</f>
        <v>126.48</v>
      </c>
      <c r="Q14" s="358">
        <f>H14+K14-N14</f>
        <v>81.057086760386468</v>
      </c>
      <c r="R14" s="358">
        <f t="shared" ref="R14:S24" si="0">I14+L14-O14</f>
        <v>9.6324449594203045</v>
      </c>
      <c r="S14" s="358">
        <f t="shared" si="0"/>
        <v>90.689531719806766</v>
      </c>
      <c r="T14" s="488" t="s">
        <v>799</v>
      </c>
      <c r="U14" s="9">
        <v>1879</v>
      </c>
      <c r="V14" s="9">
        <v>1879</v>
      </c>
      <c r="W14" s="475"/>
      <c r="X14" s="475"/>
      <c r="Y14" s="475"/>
      <c r="Z14" s="475"/>
      <c r="AA14" s="475"/>
    </row>
    <row r="15" spans="1:27" x14ac:dyDescent="0.2">
      <c r="A15" s="8">
        <v>2</v>
      </c>
      <c r="B15" s="9" t="s">
        <v>758</v>
      </c>
      <c r="C15" s="9">
        <v>1224</v>
      </c>
      <c r="D15" s="9">
        <v>1219</v>
      </c>
      <c r="E15" s="9">
        <v>110.16</v>
      </c>
      <c r="F15" s="9">
        <v>12.24</v>
      </c>
      <c r="G15" s="358">
        <f t="shared" ref="G15:G24" si="1">E15+F15</f>
        <v>122.39999999999999</v>
      </c>
      <c r="H15" s="358">
        <v>5.2158427986621954</v>
      </c>
      <c r="I15" s="358">
        <v>0.94099182341137544</v>
      </c>
      <c r="J15" s="358">
        <f t="shared" ref="J15:J24" si="2">H15+I15</f>
        <v>6.1568346220735712</v>
      </c>
      <c r="K15" s="358">
        <v>107.358127090301</v>
      </c>
      <c r="L15" s="358">
        <v>11.928882943143813</v>
      </c>
      <c r="M15" s="358">
        <f t="shared" ref="M15:M24" si="3">K15+L15</f>
        <v>119.28701003344482</v>
      </c>
      <c r="N15" s="358">
        <v>65.961000000000013</v>
      </c>
      <c r="O15" s="358">
        <v>7.3289999999999935</v>
      </c>
      <c r="P15" s="358">
        <f t="shared" ref="P15:P24" si="4">N15+O15</f>
        <v>73.290000000000006</v>
      </c>
      <c r="Q15" s="358">
        <f t="shared" ref="Q15:Q24" si="5">H15+K15-N15</f>
        <v>46.612969888963178</v>
      </c>
      <c r="R15" s="358">
        <f t="shared" si="0"/>
        <v>5.540874766555195</v>
      </c>
      <c r="S15" s="358">
        <f t="shared" si="0"/>
        <v>52.153844655518384</v>
      </c>
      <c r="T15" s="488" t="s">
        <v>799</v>
      </c>
      <c r="U15" s="9">
        <v>774</v>
      </c>
      <c r="V15" s="9">
        <v>744</v>
      </c>
      <c r="W15" s="475"/>
      <c r="X15" s="475"/>
      <c r="Y15" s="475"/>
      <c r="Z15" s="475"/>
      <c r="AA15" s="475"/>
    </row>
    <row r="16" spans="1:27" ht="13.5" customHeight="1" x14ac:dyDescent="0.2">
      <c r="A16" s="8">
        <v>3</v>
      </c>
      <c r="B16" s="9" t="s">
        <v>759</v>
      </c>
      <c r="C16" s="603">
        <v>1665</v>
      </c>
      <c r="D16" s="603">
        <v>1665</v>
      </c>
      <c r="E16" s="603">
        <v>149.85</v>
      </c>
      <c r="F16" s="603">
        <v>16.649999999999999</v>
      </c>
      <c r="G16" s="358">
        <f t="shared" si="1"/>
        <v>166.5</v>
      </c>
      <c r="H16" s="358">
        <v>7.0950802775919568</v>
      </c>
      <c r="I16" s="358">
        <v>1.2800256421404739</v>
      </c>
      <c r="J16" s="358">
        <f t="shared" si="2"/>
        <v>8.3751059197324302</v>
      </c>
      <c r="K16" s="358">
        <v>146.0386287625418</v>
      </c>
      <c r="L16" s="358">
        <v>16.226789297658861</v>
      </c>
      <c r="M16" s="358">
        <f t="shared" si="3"/>
        <v>162.26541806020066</v>
      </c>
      <c r="N16" s="604">
        <v>88.236000000000004</v>
      </c>
      <c r="O16" s="604">
        <v>9.8039999999999985</v>
      </c>
      <c r="P16" s="358">
        <f t="shared" si="4"/>
        <v>98.04</v>
      </c>
      <c r="Q16" s="358">
        <f t="shared" si="5"/>
        <v>64.897709040133762</v>
      </c>
      <c r="R16" s="358">
        <f t="shared" si="0"/>
        <v>7.7028149397993353</v>
      </c>
      <c r="S16" s="358">
        <f t="shared" si="0"/>
        <v>72.600523979933072</v>
      </c>
      <c r="T16" s="488" t="s">
        <v>799</v>
      </c>
      <c r="U16" s="9">
        <v>1492</v>
      </c>
      <c r="V16" s="9">
        <v>1492</v>
      </c>
      <c r="W16" s="475"/>
      <c r="X16" s="475"/>
      <c r="Y16" s="475"/>
      <c r="Z16" s="475"/>
      <c r="AA16" s="475"/>
    </row>
    <row r="17" spans="1:27" x14ac:dyDescent="0.2">
      <c r="A17" s="8">
        <v>4</v>
      </c>
      <c r="B17" s="9" t="s">
        <v>760</v>
      </c>
      <c r="C17" s="9">
        <v>740</v>
      </c>
      <c r="D17" s="9">
        <v>727</v>
      </c>
      <c r="E17" s="9">
        <v>66.599999999999994</v>
      </c>
      <c r="F17" s="9">
        <v>7.4</v>
      </c>
      <c r="G17" s="358">
        <f t="shared" si="1"/>
        <v>74</v>
      </c>
      <c r="H17" s="358">
        <v>3.153369012263092</v>
      </c>
      <c r="I17" s="358">
        <v>0.5689002853957662</v>
      </c>
      <c r="J17" s="358">
        <f t="shared" si="2"/>
        <v>3.7222692976588583</v>
      </c>
      <c r="K17" s="358">
        <v>64.906057227796353</v>
      </c>
      <c r="L17" s="358">
        <v>7.211906354515051</v>
      </c>
      <c r="M17" s="358">
        <f t="shared" si="3"/>
        <v>72.117963582311404</v>
      </c>
      <c r="N17" s="358">
        <v>39.15</v>
      </c>
      <c r="O17" s="358">
        <v>4.3500000000000014</v>
      </c>
      <c r="P17" s="358">
        <f t="shared" si="4"/>
        <v>43.5</v>
      </c>
      <c r="Q17" s="358">
        <f t="shared" si="5"/>
        <v>28.909426240059453</v>
      </c>
      <c r="R17" s="358">
        <f t="shared" si="0"/>
        <v>3.4308066399108155</v>
      </c>
      <c r="S17" s="358">
        <f t="shared" si="0"/>
        <v>32.340232879970259</v>
      </c>
      <c r="T17" s="488" t="s">
        <v>799</v>
      </c>
      <c r="U17" s="9">
        <v>565</v>
      </c>
      <c r="V17" s="9">
        <v>565</v>
      </c>
      <c r="W17" s="475"/>
      <c r="X17" s="475"/>
      <c r="Y17" s="475"/>
      <c r="Z17" s="475"/>
      <c r="AA17" s="475"/>
    </row>
    <row r="18" spans="1:27" x14ac:dyDescent="0.2">
      <c r="A18" s="8">
        <v>5</v>
      </c>
      <c r="B18" s="9" t="s">
        <v>761</v>
      </c>
      <c r="C18" s="9">
        <v>1170</v>
      </c>
      <c r="D18" s="9">
        <v>1161</v>
      </c>
      <c r="E18" s="9">
        <v>105.3</v>
      </c>
      <c r="F18" s="9">
        <v>11.7</v>
      </c>
      <c r="G18" s="358">
        <f t="shared" si="1"/>
        <v>117</v>
      </c>
      <c r="H18" s="358">
        <v>4.98573208695651</v>
      </c>
      <c r="I18" s="358">
        <v>0.89947747826087354</v>
      </c>
      <c r="J18" s="358">
        <f t="shared" si="2"/>
        <v>5.8852095652173837</v>
      </c>
      <c r="K18" s="358">
        <v>102.62173913043478</v>
      </c>
      <c r="L18" s="358">
        <v>11.402608695652173</v>
      </c>
      <c r="M18" s="358">
        <f t="shared" si="3"/>
        <v>114.02434782608695</v>
      </c>
      <c r="N18" s="358">
        <v>62.64</v>
      </c>
      <c r="O18" s="358">
        <v>6.9599999999999991</v>
      </c>
      <c r="P18" s="358">
        <f t="shared" si="4"/>
        <v>69.599999999999994</v>
      </c>
      <c r="Q18" s="358">
        <f t="shared" si="5"/>
        <v>44.967471217391292</v>
      </c>
      <c r="R18" s="358">
        <f t="shared" si="0"/>
        <v>5.3420861739130476</v>
      </c>
      <c r="S18" s="358">
        <f t="shared" si="0"/>
        <v>50.309557391304338</v>
      </c>
      <c r="T18" s="488" t="s">
        <v>799</v>
      </c>
      <c r="U18" s="9">
        <v>239</v>
      </c>
      <c r="V18" s="9">
        <v>239</v>
      </c>
      <c r="W18" s="475"/>
      <c r="X18" s="475"/>
      <c r="Y18" s="475"/>
      <c r="Z18" s="475"/>
      <c r="AA18" s="475"/>
    </row>
    <row r="19" spans="1:27" x14ac:dyDescent="0.2">
      <c r="A19" s="332">
        <v>6</v>
      </c>
      <c r="B19" s="204" t="s">
        <v>762</v>
      </c>
      <c r="C19" s="9">
        <v>563</v>
      </c>
      <c r="D19" s="9">
        <v>553</v>
      </c>
      <c r="E19" s="9">
        <v>50.67</v>
      </c>
      <c r="F19" s="9">
        <v>5.63</v>
      </c>
      <c r="G19" s="358">
        <f t="shared" si="1"/>
        <v>56.300000000000004</v>
      </c>
      <c r="H19" s="358">
        <v>2.3991172350055687</v>
      </c>
      <c r="I19" s="358">
        <v>0.43282548740245458</v>
      </c>
      <c r="J19" s="358">
        <f t="shared" si="2"/>
        <v>2.8319427224080234</v>
      </c>
      <c r="K19" s="358">
        <v>49.381230026012638</v>
      </c>
      <c r="L19" s="358">
        <v>5.4868963210702342</v>
      </c>
      <c r="M19" s="358">
        <f t="shared" si="3"/>
        <v>54.868126347082871</v>
      </c>
      <c r="N19" s="358">
        <v>29.808</v>
      </c>
      <c r="O19" s="358">
        <v>3.3119999999999994</v>
      </c>
      <c r="P19" s="358">
        <f t="shared" si="4"/>
        <v>33.119999999999997</v>
      </c>
      <c r="Q19" s="358">
        <f t="shared" si="5"/>
        <v>21.972347261018207</v>
      </c>
      <c r="R19" s="358">
        <f t="shared" si="0"/>
        <v>2.6077218084726894</v>
      </c>
      <c r="S19" s="358">
        <f t="shared" si="0"/>
        <v>24.580069069490897</v>
      </c>
      <c r="T19" s="488" t="s">
        <v>799</v>
      </c>
      <c r="U19" s="9">
        <v>538</v>
      </c>
      <c r="V19" s="9">
        <v>538</v>
      </c>
      <c r="W19" s="475"/>
      <c r="X19" s="475"/>
      <c r="Y19" s="475"/>
      <c r="Z19" s="475"/>
      <c r="AA19" s="475"/>
    </row>
    <row r="20" spans="1:27" x14ac:dyDescent="0.2">
      <c r="A20" s="8">
        <v>7</v>
      </c>
      <c r="B20" s="9" t="s">
        <v>763</v>
      </c>
      <c r="C20" s="9">
        <v>959</v>
      </c>
      <c r="D20" s="9">
        <v>959</v>
      </c>
      <c r="E20" s="9">
        <v>86.31</v>
      </c>
      <c r="F20" s="9">
        <v>9.59</v>
      </c>
      <c r="G20" s="358">
        <f t="shared" si="1"/>
        <v>95.9</v>
      </c>
      <c r="H20" s="358">
        <v>4.086595787513926</v>
      </c>
      <c r="I20" s="358">
        <v>0.73726401850613488</v>
      </c>
      <c r="J20" s="358">
        <f t="shared" si="2"/>
        <v>4.823859806020061</v>
      </c>
      <c r="K20" s="358">
        <v>84.11474173169826</v>
      </c>
      <c r="L20" s="358">
        <v>9.3462408026755863</v>
      </c>
      <c r="M20" s="358">
        <f t="shared" si="3"/>
        <v>93.460982534373841</v>
      </c>
      <c r="N20" s="358">
        <v>51.786000000000001</v>
      </c>
      <c r="O20" s="358">
        <v>5.7539999999999978</v>
      </c>
      <c r="P20" s="358">
        <f t="shared" si="4"/>
        <v>57.54</v>
      </c>
      <c r="Q20" s="358">
        <f t="shared" si="5"/>
        <v>36.415337519212187</v>
      </c>
      <c r="R20" s="358">
        <f t="shared" si="0"/>
        <v>4.3295048211817235</v>
      </c>
      <c r="S20" s="358">
        <f t="shared" si="0"/>
        <v>40.744842340393909</v>
      </c>
      <c r="T20" s="488" t="s">
        <v>799</v>
      </c>
      <c r="U20" s="9">
        <v>901</v>
      </c>
      <c r="V20" s="9">
        <v>901</v>
      </c>
      <c r="W20" s="475"/>
      <c r="X20" s="475"/>
      <c r="Y20" s="475"/>
      <c r="Z20" s="475"/>
      <c r="AA20" s="475"/>
    </row>
    <row r="21" spans="1:27" x14ac:dyDescent="0.2">
      <c r="A21" s="8">
        <v>8</v>
      </c>
      <c r="B21" s="9" t="s">
        <v>764</v>
      </c>
      <c r="C21" s="9">
        <v>989</v>
      </c>
      <c r="D21" s="9">
        <v>989</v>
      </c>
      <c r="E21" s="9">
        <v>89.01</v>
      </c>
      <c r="F21" s="9">
        <v>9.89</v>
      </c>
      <c r="G21" s="358">
        <f t="shared" si="1"/>
        <v>98.9</v>
      </c>
      <c r="H21" s="358">
        <v>4.2144350717948624</v>
      </c>
      <c r="I21" s="358">
        <v>0.76032754358974708</v>
      </c>
      <c r="J21" s="358">
        <f t="shared" si="2"/>
        <v>4.9747626153846092</v>
      </c>
      <c r="K21" s="358">
        <v>86.746068376068379</v>
      </c>
      <c r="L21" s="358">
        <v>9.6386153846153864</v>
      </c>
      <c r="M21" s="358">
        <f t="shared" si="3"/>
        <v>96.384683760683771</v>
      </c>
      <c r="N21" s="358">
        <v>53.406000000000006</v>
      </c>
      <c r="O21" s="358">
        <v>5.9339999999999975</v>
      </c>
      <c r="P21" s="358">
        <f t="shared" si="4"/>
        <v>59.34</v>
      </c>
      <c r="Q21" s="358">
        <f t="shared" si="5"/>
        <v>37.55450344786324</v>
      </c>
      <c r="R21" s="358">
        <f t="shared" si="0"/>
        <v>4.4649429282051365</v>
      </c>
      <c r="S21" s="358">
        <f t="shared" si="0"/>
        <v>42.019446376068373</v>
      </c>
      <c r="T21" s="488" t="s">
        <v>799</v>
      </c>
      <c r="U21" s="9">
        <v>915</v>
      </c>
      <c r="V21" s="9">
        <v>915</v>
      </c>
      <c r="W21" s="475"/>
      <c r="X21" s="475"/>
      <c r="Y21" s="475"/>
      <c r="Z21" s="475"/>
      <c r="AA21" s="475"/>
    </row>
    <row r="22" spans="1:27" x14ac:dyDescent="0.2">
      <c r="A22" s="333">
        <v>9</v>
      </c>
      <c r="B22" s="9" t="s">
        <v>765</v>
      </c>
      <c r="C22" s="9">
        <v>2114</v>
      </c>
      <c r="D22" s="9">
        <v>2101</v>
      </c>
      <c r="E22" s="9">
        <v>190.26</v>
      </c>
      <c r="F22" s="9">
        <v>21.14</v>
      </c>
      <c r="G22" s="358">
        <f t="shared" si="1"/>
        <v>211.39999999999998</v>
      </c>
      <c r="H22" s="358">
        <v>9.0084082323299679</v>
      </c>
      <c r="I22" s="358">
        <v>1.6252097342252023</v>
      </c>
      <c r="J22" s="358">
        <f t="shared" si="2"/>
        <v>10.633617966555171</v>
      </c>
      <c r="K22" s="358">
        <v>185.42081753994796</v>
      </c>
      <c r="L22" s="358">
        <v>20.602662207357863</v>
      </c>
      <c r="M22" s="358">
        <f t="shared" si="3"/>
        <v>206.02347974730583</v>
      </c>
      <c r="N22" s="358">
        <v>113.238</v>
      </c>
      <c r="O22" s="358">
        <v>12.581999999999994</v>
      </c>
      <c r="P22" s="358">
        <f t="shared" si="4"/>
        <v>125.82</v>
      </c>
      <c r="Q22" s="358">
        <f t="shared" si="5"/>
        <v>81.191225772277932</v>
      </c>
      <c r="R22" s="358">
        <f t="shared" si="0"/>
        <v>9.6458719415830707</v>
      </c>
      <c r="S22" s="358">
        <f t="shared" si="0"/>
        <v>90.837097713860999</v>
      </c>
      <c r="T22" s="488" t="s">
        <v>799</v>
      </c>
      <c r="U22" s="9">
        <v>1690</v>
      </c>
      <c r="V22" s="9">
        <v>1690</v>
      </c>
      <c r="W22" s="475"/>
      <c r="X22" s="475"/>
      <c r="Y22" s="475"/>
      <c r="Z22" s="475"/>
      <c r="AA22" s="475"/>
    </row>
    <row r="23" spans="1:27" x14ac:dyDescent="0.2">
      <c r="A23" s="8">
        <v>10</v>
      </c>
      <c r="B23" s="9" t="s">
        <v>766</v>
      </c>
      <c r="C23" s="9">
        <v>785</v>
      </c>
      <c r="D23" s="9">
        <v>781</v>
      </c>
      <c r="E23" s="9">
        <v>70.650000000000006</v>
      </c>
      <c r="F23" s="9">
        <v>7.85</v>
      </c>
      <c r="G23" s="358">
        <f t="shared" si="1"/>
        <v>78.5</v>
      </c>
      <c r="H23" s="358">
        <v>3.3451279386844965</v>
      </c>
      <c r="I23" s="358">
        <v>0.60349557302118439</v>
      </c>
      <c r="J23" s="358">
        <f t="shared" si="2"/>
        <v>3.9486235117056809</v>
      </c>
      <c r="K23" s="358">
        <v>68.853047194351547</v>
      </c>
      <c r="L23" s="358">
        <v>7.6504682274247493</v>
      </c>
      <c r="M23" s="358">
        <f t="shared" si="3"/>
        <v>76.503515421776299</v>
      </c>
      <c r="N23" s="358">
        <v>42.146999999999998</v>
      </c>
      <c r="O23" s="358">
        <v>4.6829999999999998</v>
      </c>
      <c r="P23" s="358">
        <f t="shared" si="4"/>
        <v>46.83</v>
      </c>
      <c r="Q23" s="358">
        <f t="shared" si="5"/>
        <v>30.051175133036047</v>
      </c>
      <c r="R23" s="358">
        <f t="shared" si="0"/>
        <v>3.5709638004459343</v>
      </c>
      <c r="S23" s="358">
        <f t="shared" si="0"/>
        <v>33.622138933481978</v>
      </c>
      <c r="T23" s="488" t="s">
        <v>799</v>
      </c>
      <c r="U23" s="9">
        <v>686</v>
      </c>
      <c r="V23" s="9">
        <v>686</v>
      </c>
      <c r="W23" s="475"/>
      <c r="X23" s="475"/>
      <c r="Y23" s="475"/>
      <c r="Z23" s="475"/>
      <c r="AA23" s="475"/>
    </row>
    <row r="24" spans="1:27" x14ac:dyDescent="0.2">
      <c r="A24" s="8">
        <v>11</v>
      </c>
      <c r="B24" s="9" t="s">
        <v>767</v>
      </c>
      <c r="C24" s="9">
        <v>1127</v>
      </c>
      <c r="D24" s="9">
        <v>1127</v>
      </c>
      <c r="E24" s="9">
        <v>101.43</v>
      </c>
      <c r="F24" s="9">
        <v>11.27</v>
      </c>
      <c r="G24" s="358">
        <f t="shared" si="1"/>
        <v>112.7</v>
      </c>
      <c r="H24" s="358">
        <v>4.8024957794871694</v>
      </c>
      <c r="I24" s="358">
        <v>0.86641975897436285</v>
      </c>
      <c r="J24" s="358">
        <f t="shared" si="2"/>
        <v>5.6689155384615324</v>
      </c>
      <c r="K24" s="358">
        <v>98.850170940170941</v>
      </c>
      <c r="L24" s="358">
        <v>10.983538461538462</v>
      </c>
      <c r="M24" s="358">
        <f t="shared" si="3"/>
        <v>109.8337094017094</v>
      </c>
      <c r="N24" s="358">
        <v>60.858000000000004</v>
      </c>
      <c r="O24" s="358">
        <v>6.7620000000000005</v>
      </c>
      <c r="P24" s="358">
        <f t="shared" si="4"/>
        <v>67.62</v>
      </c>
      <c r="Q24" s="358">
        <f t="shared" si="5"/>
        <v>42.79466671965811</v>
      </c>
      <c r="R24" s="358">
        <f t="shared" si="0"/>
        <v>5.0879582205128244</v>
      </c>
      <c r="S24" s="358">
        <f t="shared" si="0"/>
        <v>47.882624940170928</v>
      </c>
      <c r="T24" s="488" t="s">
        <v>799</v>
      </c>
      <c r="U24" s="9">
        <v>979</v>
      </c>
      <c r="V24" s="9">
        <v>979</v>
      </c>
      <c r="W24" s="475"/>
      <c r="X24" s="475"/>
      <c r="Y24" s="475"/>
      <c r="Z24" s="475"/>
      <c r="AA24" s="475"/>
    </row>
    <row r="25" spans="1:27" s="14" customFormat="1" x14ac:dyDescent="0.2">
      <c r="A25" s="746" t="s">
        <v>17</v>
      </c>
      <c r="B25" s="747"/>
      <c r="C25" s="28">
        <f>SUM(C14:C24)</f>
        <v>13455</v>
      </c>
      <c r="D25" s="28">
        <f>SUM(D14:D24)</f>
        <v>13392</v>
      </c>
      <c r="E25" s="28">
        <f>SUM(E14:E24)</f>
        <v>1210.95</v>
      </c>
      <c r="F25" s="28">
        <f t="shared" ref="F25:V25" si="6">SUM(F14:F24)</f>
        <v>134.54999999999998</v>
      </c>
      <c r="G25" s="474">
        <f t="shared" si="6"/>
        <v>1345.4999999999998</v>
      </c>
      <c r="H25" s="474">
        <f t="shared" si="6"/>
        <v>57.335918999999869</v>
      </c>
      <c r="I25" s="474">
        <f t="shared" si="6"/>
        <v>10.343991000000047</v>
      </c>
      <c r="J25" s="474">
        <f t="shared" si="6"/>
        <v>67.679909999999921</v>
      </c>
      <c r="K25" s="474">
        <f t="shared" si="6"/>
        <v>1180.1499999999999</v>
      </c>
      <c r="L25" s="474">
        <f t="shared" si="6"/>
        <v>131.13000000000002</v>
      </c>
      <c r="M25" s="474">
        <f t="shared" si="6"/>
        <v>1311.28</v>
      </c>
      <c r="N25" s="474">
        <f t="shared" si="6"/>
        <v>721.06200000000013</v>
      </c>
      <c r="O25" s="474">
        <f t="shared" si="6"/>
        <v>80.117999999999967</v>
      </c>
      <c r="P25" s="474">
        <f t="shared" si="6"/>
        <v>801.18000000000006</v>
      </c>
      <c r="Q25" s="474">
        <f t="shared" si="6"/>
        <v>516.42391899999996</v>
      </c>
      <c r="R25" s="474">
        <f t="shared" si="6"/>
        <v>61.355991000000081</v>
      </c>
      <c r="S25" s="474">
        <f t="shared" si="6"/>
        <v>577.77990999999986</v>
      </c>
      <c r="T25" s="28"/>
      <c r="U25" s="28">
        <f t="shared" si="6"/>
        <v>10658</v>
      </c>
      <c r="V25" s="28">
        <f t="shared" si="6"/>
        <v>10628</v>
      </c>
      <c r="W25" s="489"/>
    </row>
    <row r="26" spans="1:27" x14ac:dyDescent="0.2">
      <c r="G26" s="475"/>
      <c r="H26" s="475"/>
      <c r="I26" s="475"/>
      <c r="J26" s="475"/>
      <c r="K26" s="475"/>
      <c r="L26" s="475"/>
      <c r="M26" s="475"/>
      <c r="N26" s="475"/>
      <c r="O26" s="475"/>
      <c r="P26" s="475"/>
      <c r="Q26" s="475"/>
      <c r="R26" s="475"/>
      <c r="S26" s="475"/>
    </row>
    <row r="27" spans="1:27" x14ac:dyDescent="0.2">
      <c r="C27">
        <f>C25+'AT-8A_Hon_CCH_UPry'!C24</f>
        <v>18547</v>
      </c>
      <c r="D27">
        <f>D25+'AT-8A_Hon_CCH_UPry'!D24</f>
        <v>18400</v>
      </c>
      <c r="E27">
        <f>E25+'AT-8A_Hon_CCH_UPry'!E24</f>
        <v>1669.23</v>
      </c>
      <c r="F27">
        <f>F25+'AT-8A_Hon_CCH_UPry'!F24</f>
        <v>185.46999999999997</v>
      </c>
      <c r="G27">
        <f>G25+'AT-8A_Hon_CCH_UPry'!G24</f>
        <v>1854.6999999999998</v>
      </c>
      <c r="H27">
        <f>H25+'AT-8A_Hon_CCH_UPry'!H24</f>
        <v>57.33791899999985</v>
      </c>
      <c r="I27">
        <f>I25+'AT-8A_Hon_CCH_UPry'!I24</f>
        <v>10.56763298299113</v>
      </c>
      <c r="J27">
        <f>J25+'AT-8A_Hon_CCH_UPry'!J24</f>
        <v>67.905551982990985</v>
      </c>
      <c r="K27">
        <f>K25+'AT-8A_Hon_CCH_UPry'!K24</f>
        <v>1611.8899999999999</v>
      </c>
      <c r="L27">
        <f>L25+'AT-8A_Hon_CCH_UPry'!L24</f>
        <v>179.10000000000002</v>
      </c>
      <c r="M27">
        <f>M25+'AT-8A_Hon_CCH_UPry'!M24</f>
        <v>1790.99</v>
      </c>
      <c r="N27">
        <f>N25+'AT-8A_Hon_CCH_UPry'!N24</f>
        <v>986.73300000000017</v>
      </c>
      <c r="O27">
        <f>O25+'AT-8A_Hon_CCH_UPry'!O24</f>
        <v>109.63699999999996</v>
      </c>
      <c r="P27">
        <f>P25+'AT-8A_Hon_CCH_UPry'!P24</f>
        <v>1096.3700000000001</v>
      </c>
      <c r="Q27">
        <f>Q25+'AT-8A_Hon_CCH_UPry'!Q24</f>
        <v>667.81883522277042</v>
      </c>
      <c r="R27">
        <f>R25+'AT-8A_Hon_CCH_UPry'!R24</f>
        <v>78.393321937263465</v>
      </c>
      <c r="S27">
        <f>S25+'AT-8A_Hon_CCH_UPry'!S24</f>
        <v>746.21215716003371</v>
      </c>
      <c r="T27">
        <f>T25+'AT-8A_Hon_CCH_UPry'!T24</f>
        <v>0</v>
      </c>
      <c r="U27">
        <f>U25+'AT-8A_Hon_CCH_UPry'!U24</f>
        <v>14508</v>
      </c>
      <c r="V27">
        <f>V25+'AT-8A_Hon_CCH_UPry'!V24</f>
        <v>14478</v>
      </c>
    </row>
    <row r="29" spans="1:27" x14ac:dyDescent="0.2">
      <c r="D29" s="739">
        <f>D27/C27</f>
        <v>0.9920741898959401</v>
      </c>
    </row>
    <row r="34" spans="1:21" x14ac:dyDescent="0.2">
      <c r="A34" s="14" t="s">
        <v>11</v>
      </c>
      <c r="B34" s="14"/>
      <c r="C34" s="14"/>
      <c r="D34" s="14"/>
      <c r="E34" s="14"/>
      <c r="F34" s="14"/>
      <c r="G34" s="14"/>
      <c r="H34" s="14"/>
      <c r="I34" s="14"/>
      <c r="J34" s="14"/>
      <c r="K34" s="14"/>
      <c r="L34" s="14"/>
      <c r="M34" s="14"/>
      <c r="N34" s="15"/>
      <c r="O34" s="15"/>
      <c r="P34" s="347"/>
      <c r="Q34" s="347"/>
      <c r="S34" s="363" t="s">
        <v>12</v>
      </c>
      <c r="U34" s="14"/>
    </row>
    <row r="35" spans="1:21" x14ac:dyDescent="0.2">
      <c r="A35" s="347"/>
      <c r="B35" s="347"/>
      <c r="C35" s="347"/>
      <c r="D35" s="347"/>
      <c r="E35" s="347"/>
      <c r="F35" s="347"/>
      <c r="G35" s="347"/>
      <c r="H35" s="347"/>
      <c r="I35" s="347"/>
      <c r="J35" s="347"/>
      <c r="K35" s="347"/>
      <c r="L35" s="347"/>
      <c r="M35" s="347"/>
      <c r="N35" s="347"/>
      <c r="O35" s="347"/>
      <c r="P35" s="347"/>
      <c r="Q35" s="347"/>
      <c r="S35" s="363" t="s">
        <v>956</v>
      </c>
    </row>
    <row r="36" spans="1:21" x14ac:dyDescent="0.2">
      <c r="A36" s="347"/>
      <c r="B36" s="347"/>
      <c r="C36" s="347"/>
      <c r="D36" s="347"/>
      <c r="E36" s="347"/>
      <c r="F36" s="347"/>
      <c r="G36" s="347"/>
      <c r="H36" s="347"/>
      <c r="I36" s="347"/>
      <c r="J36" s="347"/>
      <c r="K36" s="347"/>
      <c r="L36" s="347"/>
      <c r="M36" s="347"/>
      <c r="N36" s="347"/>
      <c r="O36" s="347"/>
      <c r="P36" s="347"/>
      <c r="Q36" s="347"/>
      <c r="S36" s="363" t="s">
        <v>775</v>
      </c>
    </row>
    <row r="37" spans="1:21" x14ac:dyDescent="0.2">
      <c r="O37" s="789" t="s">
        <v>83</v>
      </c>
      <c r="P37" s="789"/>
      <c r="Q37" s="789"/>
    </row>
    <row r="39" spans="1:21" x14ac:dyDescent="0.2">
      <c r="N39" s="580"/>
      <c r="O39" s="580"/>
    </row>
  </sheetData>
  <mergeCells count="21">
    <mergeCell ref="D11:D12"/>
    <mergeCell ref="P10:V10"/>
    <mergeCell ref="C11:C12"/>
    <mergeCell ref="B11:B12"/>
    <mergeCell ref="N11:P11"/>
    <mergeCell ref="Q1:V1"/>
    <mergeCell ref="O37:Q37"/>
    <mergeCell ref="H11:J11"/>
    <mergeCell ref="Q11:S11"/>
    <mergeCell ref="A3:Q3"/>
    <mergeCell ref="T11:T12"/>
    <mergeCell ref="K11:M11"/>
    <mergeCell ref="A5:Q5"/>
    <mergeCell ref="A8:S8"/>
    <mergeCell ref="A4:P4"/>
    <mergeCell ref="V11:V12"/>
    <mergeCell ref="U11:U12"/>
    <mergeCell ref="E11:G11"/>
    <mergeCell ref="A25:B25"/>
    <mergeCell ref="U9:V9"/>
    <mergeCell ref="A11:A12"/>
  </mergeCells>
  <printOptions horizontalCentered="1" verticalCentered="1"/>
  <pageMargins left="0.70866141732283505" right="0.70866141732283505" top="0.196850393700787" bottom="0.196850393700787" header="0.31496062992126" footer="0.31496062992126"/>
  <pageSetup paperSize="9" scale="62" orientation="landscape" r:id="rId1"/>
  <headerFooter>
    <oddFooter>&amp;C- 63 -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view="pageBreakPreview" topLeftCell="A10" zoomScale="85" zoomScaleSheetLayoutView="85" workbookViewId="0">
      <selection activeCell="S35" sqref="S35"/>
    </sheetView>
  </sheetViews>
  <sheetFormatPr defaultRowHeight="12.75" x14ac:dyDescent="0.2"/>
  <cols>
    <col min="1" max="1" width="7.5703125" customWidth="1"/>
    <col min="2" max="2" width="20.7109375" bestFit="1" customWidth="1"/>
    <col min="3" max="3" width="10.5703125" customWidth="1"/>
    <col min="4" max="4" width="8.85546875" customWidth="1"/>
    <col min="5" max="7" width="9.28515625" customWidth="1"/>
    <col min="20" max="20" width="10.42578125" customWidth="1"/>
    <col min="21" max="21" width="11.140625" customWidth="1"/>
    <col min="22" max="22" width="11.85546875" customWidth="1"/>
  </cols>
  <sheetData>
    <row r="1" spans="1:22" ht="15" x14ac:dyDescent="0.2">
      <c r="Q1" s="906" t="s">
        <v>202</v>
      </c>
      <c r="R1" s="906"/>
      <c r="S1" s="906"/>
      <c r="T1" s="906"/>
      <c r="U1" s="906"/>
      <c r="V1" s="906"/>
    </row>
    <row r="3" spans="1:22" ht="15" x14ac:dyDescent="0.2">
      <c r="A3" s="874" t="s">
        <v>0</v>
      </c>
      <c r="B3" s="874"/>
      <c r="C3" s="874"/>
      <c r="D3" s="874"/>
      <c r="E3" s="874"/>
      <c r="F3" s="874"/>
      <c r="G3" s="874"/>
      <c r="H3" s="874"/>
      <c r="I3" s="874"/>
      <c r="J3" s="874"/>
      <c r="K3" s="874"/>
      <c r="L3" s="874"/>
      <c r="M3" s="874"/>
      <c r="N3" s="874"/>
      <c r="O3" s="874"/>
      <c r="P3" s="874"/>
      <c r="Q3" s="874"/>
    </row>
    <row r="4" spans="1:22" ht="20.25" x14ac:dyDescent="0.3">
      <c r="A4" s="832" t="s">
        <v>821</v>
      </c>
      <c r="B4" s="832"/>
      <c r="C4" s="832"/>
      <c r="D4" s="832"/>
      <c r="E4" s="832"/>
      <c r="F4" s="832"/>
      <c r="G4" s="832"/>
      <c r="H4" s="832"/>
      <c r="I4" s="832"/>
      <c r="J4" s="832"/>
      <c r="K4" s="832"/>
      <c r="L4" s="832"/>
      <c r="M4" s="832"/>
      <c r="N4" s="832"/>
      <c r="O4" s="832"/>
      <c r="P4" s="832"/>
      <c r="Q4" s="41"/>
    </row>
    <row r="5" spans="1:22" ht="15.75" x14ac:dyDescent="0.25">
      <c r="A5" s="907" t="s">
        <v>769</v>
      </c>
      <c r="B5" s="907"/>
      <c r="C5" s="907"/>
      <c r="D5" s="907"/>
      <c r="E5" s="907"/>
      <c r="F5" s="907"/>
      <c r="G5" s="907"/>
      <c r="H5" s="907"/>
      <c r="I5" s="907"/>
      <c r="J5" s="907"/>
      <c r="K5" s="907"/>
      <c r="L5" s="907"/>
      <c r="M5" s="907"/>
      <c r="N5" s="907"/>
      <c r="O5" s="907"/>
      <c r="P5" s="907"/>
      <c r="Q5" s="907"/>
    </row>
    <row r="6" spans="1:22" x14ac:dyDescent="0.2">
      <c r="A6" s="34"/>
      <c r="B6" s="34"/>
      <c r="C6" s="156"/>
      <c r="D6" s="34"/>
      <c r="E6" s="34"/>
      <c r="F6" s="34"/>
      <c r="G6" s="34"/>
      <c r="H6" s="34"/>
      <c r="I6" s="34"/>
      <c r="J6" s="34"/>
      <c r="K6" s="34"/>
      <c r="L6" s="34"/>
      <c r="M6" s="34"/>
      <c r="N6" s="34"/>
      <c r="O6" s="34"/>
      <c r="P6" s="34"/>
      <c r="Q6" s="34"/>
      <c r="U6" s="34"/>
    </row>
    <row r="7" spans="1:22" ht="15.75" x14ac:dyDescent="0.25">
      <c r="A7" s="788" t="s">
        <v>829</v>
      </c>
      <c r="B7" s="788"/>
      <c r="C7" s="788"/>
      <c r="D7" s="788"/>
      <c r="E7" s="788"/>
      <c r="F7" s="788"/>
      <c r="G7" s="788"/>
      <c r="H7" s="788"/>
      <c r="I7" s="788"/>
      <c r="J7" s="788"/>
      <c r="K7" s="788"/>
      <c r="L7" s="788"/>
      <c r="M7" s="788"/>
      <c r="N7" s="788"/>
      <c r="O7" s="788"/>
      <c r="P7" s="788"/>
      <c r="Q7" s="788"/>
      <c r="R7" s="788"/>
      <c r="S7" s="788"/>
    </row>
    <row r="8" spans="1:22" ht="15.75" x14ac:dyDescent="0.25">
      <c r="A8" s="44"/>
      <c r="B8" s="37"/>
      <c r="C8" s="37"/>
      <c r="D8" s="37"/>
      <c r="E8" s="37"/>
      <c r="F8" s="37"/>
      <c r="G8" s="37"/>
      <c r="H8" s="37"/>
      <c r="I8" s="37"/>
      <c r="J8" s="37"/>
      <c r="K8" s="37"/>
      <c r="L8" s="37"/>
      <c r="M8" s="37"/>
      <c r="N8" s="37"/>
      <c r="O8" s="37"/>
      <c r="P8" s="908" t="s">
        <v>220</v>
      </c>
      <c r="Q8" s="908"/>
      <c r="R8" s="908"/>
      <c r="S8" s="908"/>
      <c r="T8" s="908"/>
      <c r="U8" s="908"/>
      <c r="V8" s="908"/>
    </row>
    <row r="9" spans="1:22" x14ac:dyDescent="0.2">
      <c r="P9" s="864" t="s">
        <v>854</v>
      </c>
      <c r="Q9" s="864"/>
      <c r="R9" s="864"/>
      <c r="S9" s="864"/>
      <c r="T9" s="864"/>
      <c r="U9" s="864"/>
      <c r="V9" s="864"/>
    </row>
    <row r="10" spans="1:22" ht="28.5" customHeight="1" x14ac:dyDescent="0.2">
      <c r="A10" s="909" t="s">
        <v>23</v>
      </c>
      <c r="B10" s="871" t="s">
        <v>200</v>
      </c>
      <c r="C10" s="871" t="s">
        <v>368</v>
      </c>
      <c r="D10" s="871" t="s">
        <v>473</v>
      </c>
      <c r="E10" s="790" t="s">
        <v>830</v>
      </c>
      <c r="F10" s="790"/>
      <c r="G10" s="790"/>
      <c r="H10" s="761" t="s">
        <v>703</v>
      </c>
      <c r="I10" s="762"/>
      <c r="J10" s="763"/>
      <c r="K10" s="813" t="s">
        <v>370</v>
      </c>
      <c r="L10" s="814"/>
      <c r="M10" s="901"/>
      <c r="N10" s="911" t="s">
        <v>154</v>
      </c>
      <c r="O10" s="912"/>
      <c r="P10" s="913"/>
      <c r="Q10" s="776" t="s">
        <v>704</v>
      </c>
      <c r="R10" s="776"/>
      <c r="S10" s="776"/>
      <c r="T10" s="871" t="s">
        <v>242</v>
      </c>
      <c r="U10" s="871" t="s">
        <v>422</v>
      </c>
      <c r="V10" s="871" t="s">
        <v>371</v>
      </c>
    </row>
    <row r="11" spans="1:22" ht="69" customHeight="1" x14ac:dyDescent="0.2">
      <c r="A11" s="910"/>
      <c r="B11" s="872"/>
      <c r="C11" s="872"/>
      <c r="D11" s="872"/>
      <c r="E11" s="5" t="s">
        <v>175</v>
      </c>
      <c r="F11" s="5" t="s">
        <v>201</v>
      </c>
      <c r="G11" s="5" t="s">
        <v>17</v>
      </c>
      <c r="H11" s="5" t="s">
        <v>175</v>
      </c>
      <c r="I11" s="5" t="s">
        <v>201</v>
      </c>
      <c r="J11" s="5" t="s">
        <v>17</v>
      </c>
      <c r="K11" s="5" t="s">
        <v>175</v>
      </c>
      <c r="L11" s="5" t="s">
        <v>201</v>
      </c>
      <c r="M11" s="5" t="s">
        <v>17</v>
      </c>
      <c r="N11" s="5" t="s">
        <v>175</v>
      </c>
      <c r="O11" s="5" t="s">
        <v>201</v>
      </c>
      <c r="P11" s="5" t="s">
        <v>17</v>
      </c>
      <c r="Q11" s="5" t="s">
        <v>230</v>
      </c>
      <c r="R11" s="5" t="s">
        <v>212</v>
      </c>
      <c r="S11" s="5" t="s">
        <v>213</v>
      </c>
      <c r="T11" s="872"/>
      <c r="U11" s="872"/>
      <c r="V11" s="872"/>
    </row>
    <row r="12" spans="1:22" x14ac:dyDescent="0.2">
      <c r="A12" s="155">
        <v>1</v>
      </c>
      <c r="B12" s="104">
        <v>2</v>
      </c>
      <c r="C12" s="8">
        <v>3</v>
      </c>
      <c r="D12" s="155">
        <v>4</v>
      </c>
      <c r="E12" s="104">
        <v>5</v>
      </c>
      <c r="F12" s="8">
        <v>6</v>
      </c>
      <c r="G12" s="155">
        <v>7</v>
      </c>
      <c r="H12" s="104">
        <v>8</v>
      </c>
      <c r="I12" s="8">
        <v>9</v>
      </c>
      <c r="J12" s="155">
        <v>10</v>
      </c>
      <c r="K12" s="104">
        <v>11</v>
      </c>
      <c r="L12" s="8">
        <v>12</v>
      </c>
      <c r="M12" s="155">
        <v>13</v>
      </c>
      <c r="N12" s="104">
        <v>14</v>
      </c>
      <c r="O12" s="8">
        <v>15</v>
      </c>
      <c r="P12" s="155">
        <v>16</v>
      </c>
      <c r="Q12" s="104">
        <v>17</v>
      </c>
      <c r="R12" s="8">
        <v>18</v>
      </c>
      <c r="S12" s="155">
        <v>19</v>
      </c>
      <c r="T12" s="104">
        <v>20</v>
      </c>
      <c r="U12" s="155">
        <v>21</v>
      </c>
      <c r="V12" s="104">
        <v>22</v>
      </c>
    </row>
    <row r="13" spans="1:22" x14ac:dyDescent="0.2">
      <c r="A13" s="8">
        <v>1</v>
      </c>
      <c r="B13" s="9" t="s">
        <v>757</v>
      </c>
      <c r="C13" s="9">
        <v>923</v>
      </c>
      <c r="D13" s="9">
        <v>914</v>
      </c>
      <c r="E13" s="358">
        <v>83.07</v>
      </c>
      <c r="F13" s="358">
        <v>9.23</v>
      </c>
      <c r="G13" s="358">
        <f>F13+E13</f>
        <v>92.3</v>
      </c>
      <c r="H13" s="358">
        <v>-1.5357809583065318E-3</v>
      </c>
      <c r="I13" s="358">
        <v>4.2364654635971277E-3</v>
      </c>
      <c r="J13" s="358">
        <f>I13+H13</f>
        <v>2.7006845052905959E-3</v>
      </c>
      <c r="K13" s="358">
        <v>78.259234092694427</v>
      </c>
      <c r="L13" s="358">
        <v>8.6952690494893954</v>
      </c>
      <c r="M13" s="358">
        <f>L13+K13</f>
        <v>86.954503142183825</v>
      </c>
      <c r="N13" s="358">
        <v>49.374000000000009</v>
      </c>
      <c r="O13" s="358">
        <v>5.4859999999999971</v>
      </c>
      <c r="P13" s="358">
        <f>O13+N13</f>
        <v>54.860000000000007</v>
      </c>
      <c r="Q13" s="358">
        <f>H13+K13-N13</f>
        <v>28.883698311736111</v>
      </c>
      <c r="R13" s="358">
        <f t="shared" ref="R13:S23" si="0">I13+L13-O13</f>
        <v>3.2135055149529954</v>
      </c>
      <c r="S13" s="358">
        <f t="shared" si="0"/>
        <v>32.097203826689103</v>
      </c>
      <c r="T13" s="488" t="s">
        <v>799</v>
      </c>
      <c r="U13" s="9">
        <v>799</v>
      </c>
      <c r="V13" s="9">
        <v>799</v>
      </c>
    </row>
    <row r="14" spans="1:22" x14ac:dyDescent="0.2">
      <c r="A14" s="8">
        <v>2</v>
      </c>
      <c r="B14" s="9" t="s">
        <v>758</v>
      </c>
      <c r="C14" s="9">
        <v>450</v>
      </c>
      <c r="D14" s="9">
        <v>420</v>
      </c>
      <c r="E14" s="358">
        <v>40.5</v>
      </c>
      <c r="F14" s="358">
        <v>4.5</v>
      </c>
      <c r="G14" s="358">
        <f t="shared" ref="G14:G23" si="1">F14+E14</f>
        <v>45</v>
      </c>
      <c r="H14" s="358">
        <v>3.3173615432460224E-3</v>
      </c>
      <c r="I14" s="358">
        <v>-1.9089400539318291E-3</v>
      </c>
      <c r="J14" s="358">
        <f t="shared" ref="J14:J23" si="2">I14+H14</f>
        <v>1.4084214893141933E-3</v>
      </c>
      <c r="K14" s="358">
        <v>38.154556166535748</v>
      </c>
      <c r="L14" s="358">
        <v>4.2392969363707778</v>
      </c>
      <c r="M14" s="358">
        <f t="shared" ref="M14:M23" si="3">L14+K14</f>
        <v>42.393853102906526</v>
      </c>
      <c r="N14" s="358">
        <v>22.572000000000003</v>
      </c>
      <c r="O14" s="358">
        <v>2.5079999999999991</v>
      </c>
      <c r="P14" s="358">
        <f t="shared" ref="P14:P23" si="4">O14+N14</f>
        <v>25.080000000000002</v>
      </c>
      <c r="Q14" s="358">
        <f t="shared" ref="Q14:Q23" si="5">H14+K14-N14</f>
        <v>15.585873528078992</v>
      </c>
      <c r="R14" s="358">
        <f t="shared" si="0"/>
        <v>1.7293879963168468</v>
      </c>
      <c r="S14" s="358">
        <f t="shared" si="0"/>
        <v>17.31526152439584</v>
      </c>
      <c r="T14" s="488" t="s">
        <v>799</v>
      </c>
      <c r="U14" s="9">
        <v>256</v>
      </c>
      <c r="V14" s="9">
        <v>256</v>
      </c>
    </row>
    <row r="15" spans="1:22" x14ac:dyDescent="0.2">
      <c r="A15" s="8">
        <v>3</v>
      </c>
      <c r="B15" s="9" t="s">
        <v>759</v>
      </c>
      <c r="C15" s="605">
        <v>699</v>
      </c>
      <c r="D15" s="605">
        <v>672</v>
      </c>
      <c r="E15" s="605">
        <v>62.91</v>
      </c>
      <c r="F15" s="605">
        <v>6.99</v>
      </c>
      <c r="G15" s="584">
        <f t="shared" si="1"/>
        <v>69.899999999999991</v>
      </c>
      <c r="H15" s="584">
        <v>-4.6166770379585387E-3</v>
      </c>
      <c r="I15" s="584">
        <v>4.1478946276720663E-3</v>
      </c>
      <c r="J15" s="584">
        <f t="shared" si="2"/>
        <v>-4.6878241028647238E-4</v>
      </c>
      <c r="K15" s="584">
        <v>59.26674391201886</v>
      </c>
      <c r="L15" s="584">
        <v>6.5850412411626076</v>
      </c>
      <c r="M15" s="584">
        <f t="shared" si="3"/>
        <v>65.851785153181467</v>
      </c>
      <c r="N15" s="606">
        <v>32.913000000000004</v>
      </c>
      <c r="O15" s="606">
        <v>3.6569999999999991</v>
      </c>
      <c r="P15" s="358">
        <f t="shared" si="4"/>
        <v>36.57</v>
      </c>
      <c r="Q15" s="358">
        <f t="shared" si="5"/>
        <v>26.349127234980898</v>
      </c>
      <c r="R15" s="358">
        <f t="shared" si="0"/>
        <v>2.9321891357902805</v>
      </c>
      <c r="S15" s="358">
        <f t="shared" si="0"/>
        <v>29.281316370771187</v>
      </c>
      <c r="T15" s="488" t="s">
        <v>799</v>
      </c>
      <c r="U15" s="9">
        <v>575</v>
      </c>
      <c r="V15" s="9">
        <v>575</v>
      </c>
    </row>
    <row r="16" spans="1:22" x14ac:dyDescent="0.2">
      <c r="A16" s="8">
        <v>4</v>
      </c>
      <c r="B16" s="9" t="s">
        <v>760</v>
      </c>
      <c r="C16" s="9">
        <v>282</v>
      </c>
      <c r="D16" s="9">
        <v>282</v>
      </c>
      <c r="E16" s="358">
        <v>25.38</v>
      </c>
      <c r="F16" s="358">
        <v>2.82</v>
      </c>
      <c r="G16" s="358">
        <f t="shared" si="1"/>
        <v>28.2</v>
      </c>
      <c r="H16" s="358">
        <v>-1.5308027380456224E-4</v>
      </c>
      <c r="I16" s="358">
        <v>9.2470441817038562E-4</v>
      </c>
      <c r="J16" s="358">
        <f t="shared" si="2"/>
        <v>7.7162414436582338E-4</v>
      </c>
      <c r="K16" s="358">
        <v>23.910188531029068</v>
      </c>
      <c r="L16" s="358">
        <v>2.6566260801256871</v>
      </c>
      <c r="M16" s="358">
        <f t="shared" si="3"/>
        <v>26.566814611154754</v>
      </c>
      <c r="N16" s="358">
        <v>15.174000000000001</v>
      </c>
      <c r="O16" s="358">
        <v>1.6859999999999999</v>
      </c>
      <c r="P16" s="358">
        <f t="shared" si="4"/>
        <v>16.86</v>
      </c>
      <c r="Q16" s="358">
        <v>0</v>
      </c>
      <c r="R16" s="358">
        <v>0</v>
      </c>
      <c r="S16" s="358">
        <v>0</v>
      </c>
      <c r="T16" s="488" t="s">
        <v>799</v>
      </c>
      <c r="U16" s="9">
        <v>201</v>
      </c>
      <c r="V16" s="9">
        <v>201</v>
      </c>
    </row>
    <row r="17" spans="1:22" x14ac:dyDescent="0.2">
      <c r="A17" s="8">
        <v>5</v>
      </c>
      <c r="B17" s="9" t="s">
        <v>761</v>
      </c>
      <c r="C17" s="9">
        <v>451</v>
      </c>
      <c r="D17" s="9">
        <v>448</v>
      </c>
      <c r="E17" s="358">
        <v>40.590000000000003</v>
      </c>
      <c r="F17" s="358">
        <v>4.51</v>
      </c>
      <c r="G17" s="358">
        <f t="shared" si="1"/>
        <v>45.1</v>
      </c>
      <c r="H17" s="358">
        <v>1.5438705662660368E-3</v>
      </c>
      <c r="I17" s="358">
        <v>4.7390582866624342E-3</v>
      </c>
      <c r="J17" s="358">
        <f t="shared" si="2"/>
        <v>6.282928852928471E-3</v>
      </c>
      <c r="K17" s="358">
        <v>38.239344069128052</v>
      </c>
      <c r="L17" s="358">
        <v>4.2487175962293788</v>
      </c>
      <c r="M17" s="358">
        <f t="shared" si="3"/>
        <v>42.488061665357428</v>
      </c>
      <c r="N17" s="358">
        <v>22.814999999999998</v>
      </c>
      <c r="O17" s="358">
        <v>2.5350000000000006</v>
      </c>
      <c r="P17" s="358">
        <f t="shared" si="4"/>
        <v>25.349999999999998</v>
      </c>
      <c r="Q17" s="358">
        <f t="shared" si="5"/>
        <v>15.42588793969432</v>
      </c>
      <c r="R17" s="358">
        <f t="shared" si="0"/>
        <v>1.7184566545160407</v>
      </c>
      <c r="S17" s="358">
        <f t="shared" si="0"/>
        <v>17.144344594210356</v>
      </c>
      <c r="T17" s="488" t="s">
        <v>799</v>
      </c>
      <c r="U17" s="9">
        <v>91</v>
      </c>
      <c r="V17" s="9">
        <v>91</v>
      </c>
    </row>
    <row r="18" spans="1:22" x14ac:dyDescent="0.2">
      <c r="A18" s="332">
        <v>6</v>
      </c>
      <c r="B18" s="204" t="s">
        <v>762</v>
      </c>
      <c r="C18" s="9">
        <v>186</v>
      </c>
      <c r="D18" s="9">
        <v>182</v>
      </c>
      <c r="E18" s="358">
        <v>16.739999999999998</v>
      </c>
      <c r="F18" s="358">
        <v>1.86</v>
      </c>
      <c r="G18" s="358">
        <f t="shared" si="1"/>
        <v>18.599999999999998</v>
      </c>
      <c r="H18" s="358">
        <v>-2.501555693841695E-3</v>
      </c>
      <c r="I18" s="358">
        <v>5.5175274839245336E-3</v>
      </c>
      <c r="J18" s="358">
        <f t="shared" si="2"/>
        <v>3.0159717900828387E-3</v>
      </c>
      <c r="K18" s="358">
        <v>15.770549882168106</v>
      </c>
      <c r="L18" s="358">
        <v>1.7522427336999213</v>
      </c>
      <c r="M18" s="358">
        <f t="shared" si="3"/>
        <v>17.522792615868028</v>
      </c>
      <c r="N18" s="358">
        <v>9.8279999999999994</v>
      </c>
      <c r="O18" s="358">
        <v>1.0920000000000005</v>
      </c>
      <c r="P18" s="358">
        <f t="shared" si="4"/>
        <v>10.92</v>
      </c>
      <c r="Q18" s="358">
        <v>0</v>
      </c>
      <c r="R18" s="358">
        <v>0</v>
      </c>
      <c r="S18" s="358">
        <v>0</v>
      </c>
      <c r="T18" s="488" t="s">
        <v>799</v>
      </c>
      <c r="U18" s="9">
        <v>177</v>
      </c>
      <c r="V18" s="9">
        <v>177</v>
      </c>
    </row>
    <row r="19" spans="1:22" x14ac:dyDescent="0.2">
      <c r="A19" s="8">
        <v>7</v>
      </c>
      <c r="B19" s="9" t="s">
        <v>763</v>
      </c>
      <c r="C19" s="9">
        <v>285</v>
      </c>
      <c r="D19" s="9">
        <v>285</v>
      </c>
      <c r="E19" s="358">
        <v>25.65</v>
      </c>
      <c r="F19" s="358">
        <v>2.85</v>
      </c>
      <c r="G19" s="358">
        <f t="shared" si="1"/>
        <v>28.5</v>
      </c>
      <c r="H19" s="358">
        <v>3.5619166148066483E-3</v>
      </c>
      <c r="I19" s="358">
        <v>1.7357394731387643E-3</v>
      </c>
      <c r="J19" s="358">
        <f t="shared" si="2"/>
        <v>5.2976560879454127E-3</v>
      </c>
      <c r="K19" s="358">
        <v>24.164552238805971</v>
      </c>
      <c r="L19" s="358">
        <v>2.6848880597014926</v>
      </c>
      <c r="M19" s="358">
        <f t="shared" si="3"/>
        <v>26.849440298507464</v>
      </c>
      <c r="N19" s="358">
        <v>15.390000000000002</v>
      </c>
      <c r="O19" s="358">
        <v>1.7099999999999991</v>
      </c>
      <c r="P19" s="358">
        <f t="shared" si="4"/>
        <v>17.100000000000001</v>
      </c>
      <c r="Q19" s="358">
        <f t="shared" si="5"/>
        <v>8.7781141554207753</v>
      </c>
      <c r="R19" s="358">
        <f t="shared" si="0"/>
        <v>0.97662379917463227</v>
      </c>
      <c r="S19" s="358">
        <f t="shared" si="0"/>
        <v>9.7547379545954058</v>
      </c>
      <c r="T19" s="488" t="s">
        <v>799</v>
      </c>
      <c r="U19" s="9">
        <v>262</v>
      </c>
      <c r="V19" s="9">
        <v>262</v>
      </c>
    </row>
    <row r="20" spans="1:22" x14ac:dyDescent="0.2">
      <c r="A20" s="8">
        <v>8</v>
      </c>
      <c r="B20" s="9" t="s">
        <v>764</v>
      </c>
      <c r="C20" s="9">
        <v>383</v>
      </c>
      <c r="D20" s="9">
        <v>383</v>
      </c>
      <c r="E20" s="358">
        <v>34.47</v>
      </c>
      <c r="F20" s="358">
        <v>3.83</v>
      </c>
      <c r="G20" s="358">
        <f t="shared" si="1"/>
        <v>38.299999999999997</v>
      </c>
      <c r="H20" s="358">
        <v>5.2893590542169022E-5</v>
      </c>
      <c r="I20" s="358">
        <v>7.3739887989976438E-4</v>
      </c>
      <c r="J20" s="358">
        <f t="shared" si="2"/>
        <v>7.902924704419334E-4</v>
      </c>
      <c r="K20" s="358">
        <v>32.473766692851534</v>
      </c>
      <c r="L20" s="358">
        <v>3.6081127258444616</v>
      </c>
      <c r="M20" s="358">
        <f t="shared" si="3"/>
        <v>36.081879418695998</v>
      </c>
      <c r="N20" s="358">
        <v>20.682000000000002</v>
      </c>
      <c r="O20" s="358">
        <v>2.2979999999999983</v>
      </c>
      <c r="P20" s="358">
        <f t="shared" si="4"/>
        <v>22.98</v>
      </c>
      <c r="Q20" s="358">
        <f t="shared" si="5"/>
        <v>11.791819586442074</v>
      </c>
      <c r="R20" s="358">
        <f t="shared" si="0"/>
        <v>1.3108501247243631</v>
      </c>
      <c r="S20" s="358">
        <f t="shared" si="0"/>
        <v>13.102669711166438</v>
      </c>
      <c r="T20" s="488" t="s">
        <v>799</v>
      </c>
      <c r="U20" s="9">
        <v>344</v>
      </c>
      <c r="V20" s="9">
        <v>344</v>
      </c>
    </row>
    <row r="21" spans="1:22" x14ac:dyDescent="0.2">
      <c r="A21" s="333">
        <v>9</v>
      </c>
      <c r="B21" s="9" t="s">
        <v>765</v>
      </c>
      <c r="C21" s="9">
        <v>700</v>
      </c>
      <c r="D21" s="9">
        <v>692</v>
      </c>
      <c r="E21" s="358">
        <v>63</v>
      </c>
      <c r="F21" s="358">
        <v>7</v>
      </c>
      <c r="G21" s="358">
        <f t="shared" si="1"/>
        <v>70</v>
      </c>
      <c r="H21" s="358">
        <v>2.8792781580619931E-3</v>
      </c>
      <c r="I21" s="358">
        <v>0.19946878241028898</v>
      </c>
      <c r="J21" s="358">
        <f t="shared" si="2"/>
        <v>0.20234806056835097</v>
      </c>
      <c r="K21" s="358">
        <v>59.351531814611164</v>
      </c>
      <c r="L21" s="358">
        <v>6.5944619010212095</v>
      </c>
      <c r="M21" s="358">
        <f t="shared" si="3"/>
        <v>65.945993715632369</v>
      </c>
      <c r="N21" s="358">
        <v>37.503</v>
      </c>
      <c r="O21" s="358">
        <v>4.166999999999998</v>
      </c>
      <c r="P21" s="358">
        <f t="shared" si="4"/>
        <v>41.67</v>
      </c>
      <c r="Q21" s="358">
        <f t="shared" si="5"/>
        <v>21.851411092769226</v>
      </c>
      <c r="R21" s="358">
        <f t="shared" si="0"/>
        <v>2.6269306834315005</v>
      </c>
      <c r="S21" s="358">
        <f t="shared" si="0"/>
        <v>24.478341776200722</v>
      </c>
      <c r="T21" s="488" t="s">
        <v>799</v>
      </c>
      <c r="U21" s="9">
        <v>519</v>
      </c>
      <c r="V21" s="9">
        <v>519</v>
      </c>
    </row>
    <row r="22" spans="1:22" x14ac:dyDescent="0.2">
      <c r="A22" s="8">
        <v>10</v>
      </c>
      <c r="B22" s="9" t="s">
        <v>766</v>
      </c>
      <c r="C22" s="9">
        <v>326</v>
      </c>
      <c r="D22" s="9">
        <v>323</v>
      </c>
      <c r="E22" s="358">
        <v>29.34</v>
      </c>
      <c r="F22" s="358">
        <v>3.26</v>
      </c>
      <c r="G22" s="358">
        <f t="shared" si="1"/>
        <v>32.6</v>
      </c>
      <c r="H22" s="358">
        <v>-7.4859987554631857E-4</v>
      </c>
      <c r="I22" s="358">
        <v>4.034225264468283E-3</v>
      </c>
      <c r="J22" s="358">
        <f t="shared" si="2"/>
        <v>3.2856253889219644E-3</v>
      </c>
      <c r="K22" s="358">
        <v>27.64085624509034</v>
      </c>
      <c r="L22" s="358">
        <v>3.0711351139041629</v>
      </c>
      <c r="M22" s="358">
        <f t="shared" si="3"/>
        <v>30.711991358994503</v>
      </c>
      <c r="N22" s="358">
        <v>17.442</v>
      </c>
      <c r="O22" s="358">
        <v>1.9379999999999988</v>
      </c>
      <c r="P22" s="358">
        <f t="shared" si="4"/>
        <v>19.38</v>
      </c>
      <c r="Q22" s="358">
        <f t="shared" si="5"/>
        <v>10.198107645214794</v>
      </c>
      <c r="R22" s="358">
        <f t="shared" si="0"/>
        <v>1.1371693391686324</v>
      </c>
      <c r="S22" s="358">
        <f t="shared" si="0"/>
        <v>11.335276984383427</v>
      </c>
      <c r="T22" s="488" t="s">
        <v>799</v>
      </c>
      <c r="U22" s="9">
        <v>284</v>
      </c>
      <c r="V22" s="9">
        <v>284</v>
      </c>
    </row>
    <row r="23" spans="1:22" x14ac:dyDescent="0.2">
      <c r="A23" s="8">
        <v>11</v>
      </c>
      <c r="B23" s="9" t="s">
        <v>767</v>
      </c>
      <c r="C23" s="9">
        <v>407</v>
      </c>
      <c r="D23" s="9">
        <v>407</v>
      </c>
      <c r="E23" s="358">
        <v>36.630000000000003</v>
      </c>
      <c r="F23" s="358">
        <v>4.07</v>
      </c>
      <c r="G23" s="358">
        <f t="shared" si="1"/>
        <v>40.700000000000003</v>
      </c>
      <c r="H23" s="358">
        <v>2.0037336651768101E-4</v>
      </c>
      <c r="I23" s="358">
        <v>9.126737192222123E-6</v>
      </c>
      <c r="J23" s="358">
        <f t="shared" si="2"/>
        <v>2.0950010370990313E-4</v>
      </c>
      <c r="K23" s="358">
        <v>34.508676355066775</v>
      </c>
      <c r="L23" s="358">
        <v>3.8342085624509035</v>
      </c>
      <c r="M23" s="358">
        <f t="shared" si="3"/>
        <v>38.342884917517679</v>
      </c>
      <c r="N23" s="358">
        <v>21.978000000000002</v>
      </c>
      <c r="O23" s="358">
        <v>2.4420000000000002</v>
      </c>
      <c r="P23" s="358">
        <f t="shared" si="4"/>
        <v>24.42</v>
      </c>
      <c r="Q23" s="358">
        <f t="shared" si="5"/>
        <v>12.530876728433292</v>
      </c>
      <c r="R23" s="358">
        <f t="shared" si="0"/>
        <v>1.3922176891880955</v>
      </c>
      <c r="S23" s="358">
        <f t="shared" si="0"/>
        <v>13.923094417621385</v>
      </c>
      <c r="T23" s="488" t="s">
        <v>799</v>
      </c>
      <c r="U23" s="9">
        <v>342</v>
      </c>
      <c r="V23" s="9">
        <v>342</v>
      </c>
    </row>
    <row r="24" spans="1:22" s="14" customFormat="1" x14ac:dyDescent="0.2">
      <c r="A24" s="746" t="s">
        <v>17</v>
      </c>
      <c r="B24" s="747"/>
      <c r="C24" s="28">
        <f>SUM(C13:C23)</f>
        <v>5092</v>
      </c>
      <c r="D24" s="28">
        <f t="shared" ref="D24:V24" si="6">SUM(D13:D23)</f>
        <v>5008</v>
      </c>
      <c r="E24" s="474">
        <v>458.28</v>
      </c>
      <c r="F24" s="474">
        <v>50.92</v>
      </c>
      <c r="G24" s="474">
        <f t="shared" si="6"/>
        <v>509.20000000000005</v>
      </c>
      <c r="H24" s="474">
        <f t="shared" si="6"/>
        <v>1.9999999999829043E-3</v>
      </c>
      <c r="I24" s="474">
        <f t="shared" si="6"/>
        <v>0.22364198299108273</v>
      </c>
      <c r="J24" s="474">
        <f t="shared" si="6"/>
        <v>0.22564198299106564</v>
      </c>
      <c r="K24" s="474">
        <f t="shared" si="6"/>
        <v>431.74000000000007</v>
      </c>
      <c r="L24" s="474">
        <f t="shared" si="6"/>
        <v>47.970000000000006</v>
      </c>
      <c r="M24" s="474">
        <f t="shared" si="6"/>
        <v>479.71000000000004</v>
      </c>
      <c r="N24" s="474">
        <f t="shared" si="6"/>
        <v>265.67100000000005</v>
      </c>
      <c r="O24" s="474">
        <f t="shared" si="6"/>
        <v>29.518999999999995</v>
      </c>
      <c r="P24" s="474">
        <f t="shared" si="6"/>
        <v>295.19</v>
      </c>
      <c r="Q24" s="474">
        <f t="shared" si="6"/>
        <v>151.39491622277049</v>
      </c>
      <c r="R24" s="474">
        <f t="shared" si="6"/>
        <v>17.037330937263384</v>
      </c>
      <c r="S24" s="474">
        <f t="shared" si="6"/>
        <v>168.43224716003385</v>
      </c>
      <c r="T24" s="28"/>
      <c r="U24" s="28">
        <f>SUM(U13:U23)</f>
        <v>3850</v>
      </c>
      <c r="V24" s="28">
        <f t="shared" si="6"/>
        <v>3850</v>
      </c>
    </row>
    <row r="34" spans="1:21" x14ac:dyDescent="0.2">
      <c r="A34" s="14" t="s">
        <v>11</v>
      </c>
      <c r="B34" s="14"/>
      <c r="C34" s="14"/>
      <c r="D34" s="14"/>
      <c r="E34" s="14"/>
      <c r="F34" s="14"/>
      <c r="G34" s="14"/>
      <c r="H34" s="14"/>
      <c r="I34" s="14"/>
      <c r="J34" s="14"/>
      <c r="K34" s="14"/>
      <c r="L34" s="14"/>
      <c r="M34" s="14"/>
      <c r="N34" s="351"/>
      <c r="O34" s="351"/>
      <c r="P34" s="347"/>
      <c r="Q34" s="347"/>
      <c r="S34" s="363" t="s">
        <v>12</v>
      </c>
      <c r="U34" s="14"/>
    </row>
    <row r="35" spans="1:21" x14ac:dyDescent="0.2">
      <c r="A35" s="347"/>
      <c r="B35" s="347"/>
      <c r="C35" s="347"/>
      <c r="D35" s="347"/>
      <c r="E35" s="347"/>
      <c r="F35" s="347"/>
      <c r="G35" s="347"/>
      <c r="H35" s="347"/>
      <c r="I35" s="347"/>
      <c r="J35" s="347"/>
      <c r="K35" s="347"/>
      <c r="L35" s="347"/>
      <c r="M35" s="347"/>
      <c r="N35" s="347"/>
      <c r="O35" s="347"/>
      <c r="P35" s="347"/>
      <c r="Q35" s="347"/>
      <c r="S35" s="363" t="s">
        <v>988</v>
      </c>
    </row>
    <row r="36" spans="1:21" x14ac:dyDescent="0.2">
      <c r="A36" s="347"/>
      <c r="B36" s="347"/>
      <c r="C36" s="347"/>
      <c r="D36" s="347"/>
      <c r="E36" s="347"/>
      <c r="F36" s="347"/>
      <c r="G36" s="347"/>
      <c r="H36" s="347"/>
      <c r="I36" s="347"/>
      <c r="J36" s="347"/>
      <c r="K36" s="347"/>
      <c r="L36" s="347"/>
      <c r="M36" s="347"/>
      <c r="N36" s="347"/>
      <c r="O36" s="347"/>
      <c r="P36" s="347"/>
      <c r="Q36" s="347"/>
      <c r="S36" s="363" t="s">
        <v>775</v>
      </c>
    </row>
    <row r="37" spans="1:21" x14ac:dyDescent="0.2">
      <c r="O37" s="789" t="s">
        <v>83</v>
      </c>
      <c r="P37" s="789"/>
      <c r="Q37" s="789"/>
    </row>
    <row r="39" spans="1:21" x14ac:dyDescent="0.2">
      <c r="N39" s="358"/>
      <c r="O39" s="358"/>
    </row>
  </sheetData>
  <mergeCells count="21">
    <mergeCell ref="P8:V8"/>
    <mergeCell ref="Q1:V1"/>
    <mergeCell ref="K10:M10"/>
    <mergeCell ref="N10:P10"/>
    <mergeCell ref="Q10:S10"/>
    <mergeCell ref="A3:Q3"/>
    <mergeCell ref="A4:P4"/>
    <mergeCell ref="A5:Q5"/>
    <mergeCell ref="A7:S7"/>
    <mergeCell ref="P9:V9"/>
    <mergeCell ref="V10:V11"/>
    <mergeCell ref="O37:Q37"/>
    <mergeCell ref="U10:U11"/>
    <mergeCell ref="T10:T11"/>
    <mergeCell ref="A10:A11"/>
    <mergeCell ref="B10:B11"/>
    <mergeCell ref="C10:C11"/>
    <mergeCell ref="D10:D11"/>
    <mergeCell ref="E10:G10"/>
    <mergeCell ref="H10:J10"/>
    <mergeCell ref="A24:B24"/>
  </mergeCells>
  <printOptions horizontalCentered="1" verticalCentered="1"/>
  <pageMargins left="0.70866141732283505" right="0.70866141732283505" top="0.196850393700787" bottom="0.196850393700787" header="0.31496062992126" footer="0.31496062992126"/>
  <pageSetup paperSize="9" scale="61" orientation="landscape" r:id="rId1"/>
  <headerFooter>
    <oddFooter>&amp;C- 64 -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view="pageBreakPreview" topLeftCell="A11" zoomScaleSheetLayoutView="100" workbookViewId="0">
      <selection activeCell="I31" sqref="I31"/>
    </sheetView>
  </sheetViews>
  <sheetFormatPr defaultRowHeight="12.75" x14ac:dyDescent="0.2"/>
  <cols>
    <col min="1" max="1" width="9.140625" style="15"/>
    <col min="2" max="2" width="20.5703125" style="15" bestFit="1" customWidth="1"/>
    <col min="3" max="3" width="16.5703125" style="15" customWidth="1"/>
    <col min="4" max="4" width="15.85546875" style="15" customWidth="1"/>
    <col min="5" max="5" width="18.85546875" style="15" customWidth="1"/>
    <col min="6" max="6" width="19" style="15" customWidth="1"/>
    <col min="7" max="7" width="22.5703125" style="15" customWidth="1"/>
    <col min="8" max="8" width="16.7109375" style="15" customWidth="1"/>
    <col min="9" max="9" width="30.140625" style="15" customWidth="1"/>
    <col min="10" max="16384" width="9.140625" style="15"/>
  </cols>
  <sheetData>
    <row r="1" spans="1:22" customFormat="1" ht="15" x14ac:dyDescent="0.2">
      <c r="I1" s="38" t="s">
        <v>65</v>
      </c>
      <c r="J1" s="40"/>
    </row>
    <row r="2" spans="1:22" customFormat="1" ht="15" x14ac:dyDescent="0.2">
      <c r="D2" s="42" t="s">
        <v>0</v>
      </c>
      <c r="E2" s="42"/>
      <c r="F2" s="42"/>
      <c r="G2" s="42"/>
      <c r="H2" s="42"/>
      <c r="I2" s="42"/>
      <c r="J2" s="42"/>
    </row>
    <row r="3" spans="1:22" customFormat="1" ht="20.25" customHeight="1" x14ac:dyDescent="0.3">
      <c r="B3" s="158"/>
      <c r="C3" s="914" t="s">
        <v>821</v>
      </c>
      <c r="D3" s="914"/>
      <c r="E3" s="914"/>
      <c r="F3" s="914"/>
      <c r="G3" s="125"/>
      <c r="H3" s="125"/>
      <c r="I3" s="125"/>
      <c r="J3" s="41"/>
    </row>
    <row r="4" spans="1:22" customFormat="1" ht="10.5" customHeight="1" x14ac:dyDescent="0.2"/>
    <row r="5" spans="1:22" ht="30.75" customHeight="1" x14ac:dyDescent="0.2">
      <c r="A5" s="915" t="s">
        <v>841</v>
      </c>
      <c r="B5" s="915"/>
      <c r="C5" s="915"/>
      <c r="D5" s="915"/>
      <c r="E5" s="915"/>
      <c r="F5" s="915"/>
      <c r="G5" s="915"/>
      <c r="H5" s="915"/>
      <c r="I5" s="915"/>
    </row>
    <row r="7" spans="1:22" ht="0.75" customHeight="1" x14ac:dyDescent="0.2"/>
    <row r="8" spans="1:22" x14ac:dyDescent="0.2">
      <c r="A8" s="14" t="s">
        <v>770</v>
      </c>
      <c r="I8" s="31" t="s">
        <v>22</v>
      </c>
    </row>
    <row r="9" spans="1:22" x14ac:dyDescent="0.2">
      <c r="D9" s="864" t="s">
        <v>854</v>
      </c>
      <c r="E9" s="864"/>
      <c r="F9" s="864"/>
      <c r="G9" s="864"/>
      <c r="H9" s="864"/>
      <c r="I9" s="864"/>
      <c r="U9" s="18"/>
      <c r="V9" s="20"/>
    </row>
    <row r="10" spans="1:22" ht="44.25" customHeight="1" x14ac:dyDescent="0.2">
      <c r="A10" s="5" t="s">
        <v>2</v>
      </c>
      <c r="B10" s="5" t="s">
        <v>3</v>
      </c>
      <c r="C10" s="2" t="s">
        <v>692</v>
      </c>
      <c r="D10" s="2" t="s">
        <v>707</v>
      </c>
      <c r="E10" s="2" t="s">
        <v>113</v>
      </c>
      <c r="F10" s="5" t="s">
        <v>223</v>
      </c>
      <c r="G10" s="2" t="s">
        <v>737</v>
      </c>
      <c r="H10" s="2" t="s">
        <v>154</v>
      </c>
      <c r="I10" s="32" t="s">
        <v>705</v>
      </c>
    </row>
    <row r="11" spans="1:22" s="111" customFormat="1" ht="15.75" customHeight="1" x14ac:dyDescent="0.2">
      <c r="A11" s="65">
        <v>1</v>
      </c>
      <c r="B11" s="64">
        <v>2</v>
      </c>
      <c r="C11" s="65">
        <v>3</v>
      </c>
      <c r="D11" s="64">
        <v>4</v>
      </c>
      <c r="E11" s="65">
        <v>5</v>
      </c>
      <c r="F11" s="64">
        <v>6</v>
      </c>
      <c r="G11" s="65">
        <v>7</v>
      </c>
      <c r="H11" s="64">
        <v>8</v>
      </c>
      <c r="I11" s="65">
        <v>9</v>
      </c>
    </row>
    <row r="12" spans="1:22" x14ac:dyDescent="0.2">
      <c r="A12" s="8">
        <v>1</v>
      </c>
      <c r="B12" s="9" t="s">
        <v>757</v>
      </c>
      <c r="C12" s="464">
        <f>((T6_FG_py_Utlsn!C12+'T6A_FG_Upy_Utlsn '!C12)*1930)/100000</f>
        <v>46.947751799999999</v>
      </c>
      <c r="D12" s="464">
        <v>-1.438021074917291</v>
      </c>
      <c r="E12" s="585">
        <v>45.626209704034544</v>
      </c>
      <c r="F12" s="464">
        <v>0</v>
      </c>
      <c r="G12" s="464">
        <v>193</v>
      </c>
      <c r="H12" s="464">
        <v>27.344795299999994</v>
      </c>
      <c r="I12" s="464">
        <f>D12+E12-H12</f>
        <v>16.843393329117255</v>
      </c>
    </row>
    <row r="13" spans="1:22" x14ac:dyDescent="0.2">
      <c r="A13" s="8">
        <v>2</v>
      </c>
      <c r="B13" s="9" t="s">
        <v>758</v>
      </c>
      <c r="C13" s="585">
        <f>((T6_FG_py_Utlsn!C13+'T6A_FG_Upy_Utlsn '!C13)*1930)/100000</f>
        <v>23.262830400000002</v>
      </c>
      <c r="D13" s="464">
        <v>-0.65979368853153275</v>
      </c>
      <c r="E13" s="585">
        <v>22.6080001159883</v>
      </c>
      <c r="F13" s="464">
        <v>0</v>
      </c>
      <c r="G13" s="464">
        <v>193</v>
      </c>
      <c r="H13" s="464">
        <v>13.230787000000001</v>
      </c>
      <c r="I13" s="464">
        <f t="shared" ref="I13:I22" si="0">D13+E13-H13</f>
        <v>8.7174194274567665</v>
      </c>
      <c r="J13" s="629"/>
      <c r="K13" s="629"/>
    </row>
    <row r="14" spans="1:22" x14ac:dyDescent="0.2">
      <c r="A14" s="8">
        <v>3</v>
      </c>
      <c r="B14" s="9" t="s">
        <v>759</v>
      </c>
      <c r="C14" s="585">
        <f>((T6_FG_py_Utlsn!C14+'T6A_FG_Upy_Utlsn '!C14)*1930)/100000</f>
        <v>29.187582999999997</v>
      </c>
      <c r="D14" s="607">
        <v>-0.98013386831222427</v>
      </c>
      <c r="E14" s="607">
        <v>28.365975614447073</v>
      </c>
      <c r="F14" s="607">
        <v>0</v>
      </c>
      <c r="G14" s="607">
        <v>193</v>
      </c>
      <c r="H14" s="607">
        <v>17.370473500000003</v>
      </c>
      <c r="I14" s="464">
        <f t="shared" si="0"/>
        <v>10.015368246134848</v>
      </c>
      <c r="J14" s="629"/>
      <c r="K14" s="629"/>
    </row>
    <row r="15" spans="1:22" x14ac:dyDescent="0.2">
      <c r="A15" s="8">
        <v>4</v>
      </c>
      <c r="B15" s="9" t="s">
        <v>760</v>
      </c>
      <c r="C15" s="585">
        <f>((T6_FG_py_Utlsn!C15+'T6A_FG_Upy_Utlsn '!C15)*1930)/100000</f>
        <v>12.432616099999999</v>
      </c>
      <c r="D15" s="464">
        <v>-0.40472543066096911</v>
      </c>
      <c r="E15" s="585">
        <v>12.082647786093904</v>
      </c>
      <c r="F15" s="464">
        <v>0</v>
      </c>
      <c r="G15" s="464">
        <v>193</v>
      </c>
      <c r="H15" s="585">
        <v>7.2413600000000011</v>
      </c>
      <c r="I15" s="464">
        <f t="shared" si="0"/>
        <v>4.4365623554329341</v>
      </c>
      <c r="J15" s="629"/>
      <c r="K15" s="629"/>
    </row>
    <row r="16" spans="1:22" x14ac:dyDescent="0.2">
      <c r="A16" s="8">
        <v>5</v>
      </c>
      <c r="B16" s="9" t="s">
        <v>761</v>
      </c>
      <c r="C16" s="585">
        <f>((T6_FG_py_Utlsn!C16+'T6A_FG_Upy_Utlsn '!C16)*1930)/100000</f>
        <v>22.588121699999999</v>
      </c>
      <c r="D16" s="464">
        <v>-0.75319778000000071</v>
      </c>
      <c r="E16" s="585">
        <v>21.952283932464116</v>
      </c>
      <c r="F16" s="464">
        <v>0</v>
      </c>
      <c r="G16" s="464">
        <v>193</v>
      </c>
      <c r="H16" s="585">
        <v>13.109606799999998</v>
      </c>
      <c r="I16" s="464">
        <f t="shared" si="0"/>
        <v>8.0894793524641173</v>
      </c>
      <c r="J16" s="629"/>
      <c r="K16" s="629"/>
    </row>
    <row r="17" spans="1:11" x14ac:dyDescent="0.2">
      <c r="A17" s="332">
        <v>6</v>
      </c>
      <c r="B17" s="204" t="s">
        <v>762</v>
      </c>
      <c r="C17" s="585">
        <f>((T6_FG_py_Utlsn!C17+'T6A_FG_Upy_Utlsn '!C17)*1930)/100000</f>
        <v>11.7931299</v>
      </c>
      <c r="D17" s="464">
        <v>-0.36298333975851893</v>
      </c>
      <c r="E17" s="585">
        <v>11.461162617041866</v>
      </c>
      <c r="F17" s="464">
        <v>0</v>
      </c>
      <c r="G17" s="464">
        <v>193</v>
      </c>
      <c r="H17" s="585">
        <v>6.8641052</v>
      </c>
      <c r="I17" s="464">
        <f t="shared" si="0"/>
        <v>4.2340740772833465</v>
      </c>
      <c r="J17" s="629"/>
      <c r="K17" s="629"/>
    </row>
    <row r="18" spans="1:11" x14ac:dyDescent="0.2">
      <c r="A18" s="8">
        <v>7</v>
      </c>
      <c r="B18" s="9" t="s">
        <v>763</v>
      </c>
      <c r="C18" s="585">
        <f>((T6_FG_py_Utlsn!C18+'T6A_FG_Upy_Utlsn '!C18)*1930)/100000</f>
        <v>12.978651700000002</v>
      </c>
      <c r="D18" s="464">
        <v>-0.42626635397298962</v>
      </c>
      <c r="E18" s="585">
        <v>12.340777770294249</v>
      </c>
      <c r="F18" s="464">
        <v>0</v>
      </c>
      <c r="G18" s="464">
        <v>193</v>
      </c>
      <c r="H18" s="585">
        <v>7.56</v>
      </c>
      <c r="I18" s="464">
        <f t="shared" si="0"/>
        <v>4.3545114163212597</v>
      </c>
      <c r="J18" s="629"/>
      <c r="K18" s="629"/>
    </row>
    <row r="19" spans="1:11" x14ac:dyDescent="0.2">
      <c r="A19" s="8">
        <v>8</v>
      </c>
      <c r="B19" s="9" t="s">
        <v>764</v>
      </c>
      <c r="C19" s="585">
        <f>((T6_FG_py_Utlsn!C19+'T6A_FG_Upy_Utlsn '!C19)*1930)/100000</f>
        <v>18.235817299999997</v>
      </c>
      <c r="D19" s="464">
        <v>-0.54497757634006483</v>
      </c>
      <c r="E19" s="585">
        <v>17.722493460363339</v>
      </c>
      <c r="F19" s="464">
        <v>0</v>
      </c>
      <c r="G19" s="464">
        <v>193</v>
      </c>
      <c r="H19" s="585">
        <v>10.979510600000001</v>
      </c>
      <c r="I19" s="464">
        <f t="shared" si="0"/>
        <v>6.1980052840232709</v>
      </c>
      <c r="J19" s="629"/>
      <c r="K19" s="629"/>
    </row>
    <row r="20" spans="1:11" x14ac:dyDescent="0.2">
      <c r="A20" s="333">
        <v>9</v>
      </c>
      <c r="B20" s="9" t="s">
        <v>765</v>
      </c>
      <c r="C20" s="585">
        <f>((T6_FG_py_Utlsn!C20+'T6A_FG_Upy_Utlsn '!C20)*1930)/100000</f>
        <v>37.385161500000002</v>
      </c>
      <c r="D20" s="464">
        <v>-1.1031569576846678</v>
      </c>
      <c r="E20" s="585">
        <v>36.332798760732111</v>
      </c>
      <c r="F20" s="464">
        <v>0</v>
      </c>
      <c r="G20" s="464">
        <v>193</v>
      </c>
      <c r="H20" s="585">
        <v>21.5</v>
      </c>
      <c r="I20" s="464">
        <f t="shared" si="0"/>
        <v>13.729641803047443</v>
      </c>
      <c r="J20" s="629"/>
      <c r="K20" s="629"/>
    </row>
    <row r="21" spans="1:11" x14ac:dyDescent="0.2">
      <c r="A21" s="8">
        <v>10</v>
      </c>
      <c r="B21" s="9" t="s">
        <v>766</v>
      </c>
      <c r="C21" s="585">
        <f>((T6_FG_py_Utlsn!C21+'T6A_FG_Upy_Utlsn '!C21)*1930)/100000</f>
        <v>12.747514900000001</v>
      </c>
      <c r="D21" s="464">
        <v>-0.38858146549524264</v>
      </c>
      <c r="E21" s="585">
        <v>12.38868243383499</v>
      </c>
      <c r="F21" s="464">
        <v>0</v>
      </c>
      <c r="G21" s="464">
        <v>193</v>
      </c>
      <c r="H21" s="585">
        <v>7.338146700000002</v>
      </c>
      <c r="I21" s="464">
        <f t="shared" si="0"/>
        <v>4.6619542683397457</v>
      </c>
      <c r="J21" s="629"/>
      <c r="K21" s="629"/>
    </row>
    <row r="22" spans="1:11" x14ac:dyDescent="0.2">
      <c r="A22" s="8">
        <v>11</v>
      </c>
      <c r="B22" s="9" t="s">
        <v>767</v>
      </c>
      <c r="C22" s="585">
        <f>((T6_FG_py_Utlsn!C22+'T6A_FG_Upy_Utlsn '!C22)*1930)/100000</f>
        <v>15.690861400000001</v>
      </c>
      <c r="D22" s="464">
        <v>-0.48472149244584717</v>
      </c>
      <c r="E22" s="585">
        <v>15.248967804705485</v>
      </c>
      <c r="F22" s="464">
        <v>0</v>
      </c>
      <c r="G22" s="464">
        <v>0</v>
      </c>
      <c r="H22" s="585">
        <v>9.1391004000000002</v>
      </c>
      <c r="I22" s="464">
        <f t="shared" si="0"/>
        <v>5.6251459122596366</v>
      </c>
      <c r="J22" s="629"/>
      <c r="K22" s="629"/>
    </row>
    <row r="23" spans="1:11" s="14" customFormat="1" x14ac:dyDescent="0.2">
      <c r="A23" s="746" t="s">
        <v>17</v>
      </c>
      <c r="B23" s="747"/>
      <c r="C23" s="456">
        <f t="shared" ref="C23:H23" si="1">SUM(C12:C22)</f>
        <v>243.2500397</v>
      </c>
      <c r="D23" s="456">
        <f t="shared" si="1"/>
        <v>-7.5465590281193489</v>
      </c>
      <c r="E23" s="456">
        <f t="shared" si="1"/>
        <v>236.12999999999997</v>
      </c>
      <c r="F23" s="456">
        <f t="shared" si="1"/>
        <v>0</v>
      </c>
      <c r="G23" s="456"/>
      <c r="H23" s="456">
        <f t="shared" si="1"/>
        <v>141.67788549999997</v>
      </c>
      <c r="I23" s="456">
        <f>SUM(I12:I22)</f>
        <v>86.905555471880618</v>
      </c>
    </row>
    <row r="24" spans="1:11" s="351" customFormat="1" x14ac:dyDescent="0.2">
      <c r="A24" s="11"/>
      <c r="B24" s="20"/>
      <c r="C24" s="20"/>
      <c r="D24" s="20"/>
      <c r="E24" s="20"/>
      <c r="F24" s="20"/>
      <c r="G24" s="20"/>
      <c r="H24" s="20"/>
      <c r="I24" s="20"/>
    </row>
    <row r="25" spans="1:11" s="351" customFormat="1" ht="53.25" customHeight="1" x14ac:dyDescent="0.2">
      <c r="A25" s="637" t="s">
        <v>796</v>
      </c>
      <c r="B25" s="916" t="s">
        <v>971</v>
      </c>
      <c r="C25" s="916"/>
      <c r="D25" s="916"/>
      <c r="E25" s="916"/>
      <c r="F25" s="916"/>
      <c r="G25" s="916"/>
      <c r="H25" s="916"/>
      <c r="I25" s="916"/>
    </row>
    <row r="26" spans="1:11" s="351" customFormat="1" x14ac:dyDescent="0.2">
      <c r="A26" s="11"/>
      <c r="B26" s="20"/>
      <c r="C26" s="20"/>
      <c r="D26" s="20"/>
      <c r="E26" s="20"/>
      <c r="F26" s="20"/>
      <c r="G26" s="20"/>
      <c r="H26" s="20"/>
      <c r="I26" s="20"/>
    </row>
    <row r="27" spans="1:11" s="351" customFormat="1" x14ac:dyDescent="0.2">
      <c r="A27" s="11"/>
      <c r="B27" s="20"/>
      <c r="C27" s="20"/>
      <c r="D27" s="20"/>
      <c r="E27" s="20"/>
      <c r="F27" s="20"/>
      <c r="G27" s="20"/>
      <c r="H27" s="20"/>
      <c r="I27" s="20"/>
    </row>
    <row r="28" spans="1:11" x14ac:dyDescent="0.2">
      <c r="E28" s="29"/>
      <c r="F28" s="29"/>
      <c r="G28" s="29"/>
      <c r="H28" s="20"/>
      <c r="I28" s="20"/>
    </row>
    <row r="29" spans="1:11" x14ac:dyDescent="0.2">
      <c r="E29" s="11"/>
      <c r="F29" s="11"/>
      <c r="G29" s="11"/>
      <c r="H29" s="29"/>
      <c r="I29" s="20"/>
    </row>
    <row r="30" spans="1:11" x14ac:dyDescent="0.2">
      <c r="A30" s="34" t="s">
        <v>11</v>
      </c>
      <c r="E30" s="34"/>
      <c r="F30" s="34"/>
      <c r="G30" s="34"/>
      <c r="H30" s="351"/>
      <c r="I30" s="363" t="s">
        <v>12</v>
      </c>
      <c r="J30" s="347"/>
    </row>
    <row r="31" spans="1:11" x14ac:dyDescent="0.2">
      <c r="E31" s="347"/>
      <c r="F31" s="347"/>
      <c r="G31" s="347"/>
      <c r="H31" s="347"/>
      <c r="I31" s="363" t="s">
        <v>956</v>
      </c>
      <c r="J31" s="351"/>
    </row>
    <row r="32" spans="1:11" x14ac:dyDescent="0.2">
      <c r="E32" s="347"/>
      <c r="F32" s="347"/>
      <c r="G32" s="347"/>
      <c r="H32" s="347"/>
      <c r="I32" s="363" t="s">
        <v>775</v>
      </c>
      <c r="J32" s="351"/>
    </row>
    <row r="33" spans="3:12" x14ac:dyDescent="0.2">
      <c r="I33" s="791" t="s">
        <v>83</v>
      </c>
      <c r="J33" s="791"/>
      <c r="K33" s="791"/>
      <c r="L33" s="791"/>
    </row>
    <row r="36" spans="3:12" x14ac:dyDescent="0.2">
      <c r="C36" s="477"/>
    </row>
  </sheetData>
  <mergeCells count="6">
    <mergeCell ref="C3:F3"/>
    <mergeCell ref="I33:L33"/>
    <mergeCell ref="D9:I9"/>
    <mergeCell ref="A5:I5"/>
    <mergeCell ref="A23:B23"/>
    <mergeCell ref="B25:I25"/>
  </mergeCells>
  <phoneticPr fontId="0" type="noConversion"/>
  <printOptions horizontalCentered="1" verticalCentered="1"/>
  <pageMargins left="0.70866141732283505" right="0.70866141732283505" top="0.196850393700787" bottom="0.196850393700787" header="0.31496062992126" footer="0.31496062992126"/>
  <pageSetup paperSize="9" scale="79" orientation="landscape" r:id="rId1"/>
  <headerFooter>
    <oddFooter>&amp;C- 65 -</oddFooter>
  </headerFooter>
  <colBreaks count="1" manualBreakCount="1">
    <brk id="9" max="3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view="pageBreakPreview" topLeftCell="A19" zoomScaleSheetLayoutView="100" workbookViewId="0">
      <selection activeCell="F29" sqref="F29"/>
    </sheetView>
  </sheetViews>
  <sheetFormatPr defaultRowHeight="12.75" x14ac:dyDescent="0.2"/>
  <cols>
    <col min="1" max="1" width="4.42578125" style="15" customWidth="1"/>
    <col min="2" max="2" width="37.28515625" style="15" customWidth="1"/>
    <col min="3" max="3" width="12.28515625" style="15" customWidth="1"/>
    <col min="4" max="5" width="15.140625" style="15" customWidth="1"/>
    <col min="6" max="6" width="15.85546875" style="15" customWidth="1"/>
    <col min="7" max="7" width="12.5703125" style="15" customWidth="1"/>
    <col min="8" max="8" width="23.7109375" style="15" customWidth="1"/>
    <col min="9" max="16384" width="9.140625" style="15"/>
  </cols>
  <sheetData>
    <row r="1" spans="1:20" customFormat="1" ht="15" x14ac:dyDescent="0.2">
      <c r="D1" s="34"/>
      <c r="E1" s="34"/>
      <c r="F1" s="34"/>
      <c r="G1" s="15"/>
      <c r="H1" s="38" t="s">
        <v>66</v>
      </c>
      <c r="I1" s="34"/>
      <c r="J1" s="15"/>
      <c r="L1" s="15"/>
      <c r="M1" s="40"/>
      <c r="N1" s="40"/>
    </row>
    <row r="2" spans="1:20" customFormat="1" ht="15" x14ac:dyDescent="0.2">
      <c r="A2" s="874" t="s">
        <v>0</v>
      </c>
      <c r="B2" s="874"/>
      <c r="C2" s="874"/>
      <c r="D2" s="874"/>
      <c r="E2" s="874"/>
      <c r="F2" s="874"/>
      <c r="G2" s="874"/>
      <c r="H2" s="874"/>
      <c r="I2" s="42"/>
      <c r="J2" s="42"/>
      <c r="K2" s="42"/>
      <c r="L2" s="42"/>
      <c r="M2" s="42"/>
      <c r="N2" s="42"/>
    </row>
    <row r="3" spans="1:20" customFormat="1" ht="20.25" x14ac:dyDescent="0.3">
      <c r="A3" s="787" t="s">
        <v>821</v>
      </c>
      <c r="B3" s="787"/>
      <c r="C3" s="787"/>
      <c r="D3" s="787"/>
      <c r="E3" s="787"/>
      <c r="F3" s="787"/>
      <c r="G3" s="787"/>
      <c r="H3" s="787"/>
      <c r="I3" s="41"/>
      <c r="J3" s="41"/>
      <c r="K3" s="41"/>
      <c r="L3" s="41"/>
      <c r="M3" s="41"/>
      <c r="N3" s="41"/>
    </row>
    <row r="4" spans="1:20" customFormat="1" ht="10.5" customHeight="1" x14ac:dyDescent="0.2"/>
    <row r="5" spans="1:20" ht="19.5" customHeight="1" x14ac:dyDescent="0.25">
      <c r="A5" s="788" t="s">
        <v>890</v>
      </c>
      <c r="B5" s="874"/>
      <c r="C5" s="874"/>
      <c r="D5" s="874"/>
      <c r="E5" s="874"/>
      <c r="F5" s="874"/>
      <c r="G5" s="874"/>
      <c r="H5" s="874"/>
    </row>
    <row r="7" spans="1:20" s="13" customFormat="1" ht="15.75" hidden="1" customHeight="1" x14ac:dyDescent="0.25">
      <c r="A7" s="15"/>
      <c r="B7" s="15"/>
      <c r="C7" s="15"/>
      <c r="D7" s="15"/>
      <c r="E7" s="15"/>
      <c r="F7" s="15"/>
      <c r="G7" s="15"/>
      <c r="H7" s="15"/>
      <c r="I7" s="15"/>
      <c r="J7" s="15"/>
    </row>
    <row r="8" spans="1:20" s="13" customFormat="1" ht="15.75" x14ac:dyDescent="0.25">
      <c r="A8" s="791" t="s">
        <v>161</v>
      </c>
      <c r="B8" s="791"/>
      <c r="C8" s="15"/>
      <c r="D8" s="15"/>
      <c r="E8" s="15"/>
      <c r="F8" s="15"/>
      <c r="G8" s="15"/>
      <c r="H8" s="31" t="s">
        <v>26</v>
      </c>
      <c r="I8" s="15"/>
    </row>
    <row r="9" spans="1:20" s="13" customFormat="1" ht="15.75" x14ac:dyDescent="0.25">
      <c r="A9" s="14"/>
      <c r="B9" s="15"/>
      <c r="C9" s="15"/>
      <c r="D9" s="99"/>
      <c r="E9" s="99"/>
      <c r="G9" s="99" t="s">
        <v>854</v>
      </c>
      <c r="H9" s="99"/>
      <c r="J9" s="99"/>
      <c r="K9" s="99"/>
      <c r="L9" s="99"/>
      <c r="S9" s="122"/>
      <c r="T9" s="120"/>
    </row>
    <row r="10" spans="1:20" s="35" customFormat="1" ht="55.5" customHeight="1" x14ac:dyDescent="0.2">
      <c r="A10" s="36"/>
      <c r="B10" s="5" t="s">
        <v>27</v>
      </c>
      <c r="C10" s="540" t="s">
        <v>846</v>
      </c>
      <c r="D10" s="5" t="s">
        <v>699</v>
      </c>
      <c r="E10" s="5" t="s">
        <v>222</v>
      </c>
      <c r="F10" s="5" t="s">
        <v>223</v>
      </c>
      <c r="G10" s="5" t="s">
        <v>72</v>
      </c>
      <c r="H10" s="5" t="s">
        <v>706</v>
      </c>
    </row>
    <row r="11" spans="1:20" s="35" customFormat="1" ht="14.25" customHeight="1" x14ac:dyDescent="0.2">
      <c r="A11" s="5">
        <v>1</v>
      </c>
      <c r="B11" s="5">
        <v>2</v>
      </c>
      <c r="C11" s="5">
        <v>3</v>
      </c>
      <c r="D11" s="5">
        <v>4</v>
      </c>
      <c r="E11" s="5">
        <v>5</v>
      </c>
      <c r="F11" s="5">
        <v>6</v>
      </c>
      <c r="G11" s="5">
        <v>7</v>
      </c>
      <c r="H11" s="5">
        <v>8</v>
      </c>
    </row>
    <row r="12" spans="1:20" s="415" customFormat="1" ht="16.5" customHeight="1" x14ac:dyDescent="0.2">
      <c r="A12" s="425" t="s">
        <v>28</v>
      </c>
      <c r="B12" s="425" t="s">
        <v>29</v>
      </c>
      <c r="C12" s="917">
        <v>39.049999999999997</v>
      </c>
      <c r="D12" s="917">
        <v>0</v>
      </c>
      <c r="E12" s="917">
        <v>39.049999999999997</v>
      </c>
      <c r="F12" s="917">
        <v>0</v>
      </c>
      <c r="G12" s="437"/>
      <c r="H12" s="918">
        <v>20.440000000000001</v>
      </c>
    </row>
    <row r="13" spans="1:20" s="415" customFormat="1" ht="20.25" customHeight="1" x14ac:dyDescent="0.2">
      <c r="A13" s="435"/>
      <c r="B13" s="435" t="s">
        <v>30</v>
      </c>
      <c r="C13" s="917"/>
      <c r="D13" s="917"/>
      <c r="E13" s="917"/>
      <c r="F13" s="917"/>
      <c r="G13" s="439">
        <v>18.61</v>
      </c>
      <c r="H13" s="919"/>
      <c r="J13" s="666"/>
    </row>
    <row r="14" spans="1:20" s="415" customFormat="1" ht="17.25" customHeight="1" x14ac:dyDescent="0.2">
      <c r="A14" s="435"/>
      <c r="B14" s="435" t="s">
        <v>187</v>
      </c>
      <c r="C14" s="917"/>
      <c r="D14" s="917"/>
      <c r="E14" s="917"/>
      <c r="F14" s="917"/>
      <c r="G14" s="439">
        <v>0</v>
      </c>
      <c r="H14" s="919"/>
      <c r="J14" s="666"/>
    </row>
    <row r="15" spans="1:20" s="441" customFormat="1" ht="33.75" customHeight="1" x14ac:dyDescent="0.2">
      <c r="A15" s="436"/>
      <c r="B15" s="436" t="s">
        <v>188</v>
      </c>
      <c r="C15" s="917"/>
      <c r="D15" s="917"/>
      <c r="E15" s="917"/>
      <c r="F15" s="917"/>
      <c r="G15" s="440">
        <v>0</v>
      </c>
      <c r="H15" s="920"/>
    </row>
    <row r="16" spans="1:20" s="441" customFormat="1" x14ac:dyDescent="0.2">
      <c r="A16" s="436"/>
      <c r="B16" s="442" t="s">
        <v>31</v>
      </c>
      <c r="C16" s="440">
        <f t="shared" ref="C16:E16" si="0">C12</f>
        <v>39.049999999999997</v>
      </c>
      <c r="D16" s="440">
        <f t="shared" si="0"/>
        <v>0</v>
      </c>
      <c r="E16" s="440">
        <f t="shared" si="0"/>
        <v>39.049999999999997</v>
      </c>
      <c r="F16" s="440">
        <f>F12</f>
        <v>0</v>
      </c>
      <c r="G16" s="440">
        <f>SUM(G13:G15)</f>
        <v>18.61</v>
      </c>
      <c r="H16" s="440">
        <f>D16+E16-G16</f>
        <v>20.439999999999998</v>
      </c>
    </row>
    <row r="17" spans="1:11" s="441" customFormat="1" ht="40.5" customHeight="1" x14ac:dyDescent="0.2">
      <c r="A17" s="442" t="s">
        <v>32</v>
      </c>
      <c r="B17" s="442" t="s">
        <v>221</v>
      </c>
      <c r="C17" s="921">
        <v>155.80000000000001</v>
      </c>
      <c r="D17" s="921">
        <v>0.13</v>
      </c>
      <c r="E17" s="921">
        <v>159.27000000000001</v>
      </c>
      <c r="F17" s="922">
        <v>0</v>
      </c>
      <c r="G17" s="104"/>
      <c r="H17" s="921">
        <f>D25+E25-G25</f>
        <v>83.820000000000007</v>
      </c>
    </row>
    <row r="18" spans="1:11" s="415" customFormat="1" ht="28.5" customHeight="1" x14ac:dyDescent="0.2">
      <c r="A18" s="435"/>
      <c r="B18" s="436" t="s">
        <v>190</v>
      </c>
      <c r="C18" s="921"/>
      <c r="D18" s="921"/>
      <c r="E18" s="921"/>
      <c r="F18" s="922"/>
      <c r="G18" s="439">
        <v>53.12</v>
      </c>
      <c r="H18" s="921"/>
    </row>
    <row r="19" spans="1:11" s="415" customFormat="1" ht="19.5" customHeight="1" x14ac:dyDescent="0.2">
      <c r="A19" s="435"/>
      <c r="B19" s="436" t="s">
        <v>33</v>
      </c>
      <c r="C19" s="921"/>
      <c r="D19" s="921"/>
      <c r="E19" s="921"/>
      <c r="F19" s="922"/>
      <c r="G19" s="439">
        <v>5.75</v>
      </c>
      <c r="H19" s="921"/>
    </row>
    <row r="20" spans="1:11" s="415" customFormat="1" ht="21.75" customHeight="1" x14ac:dyDescent="0.2">
      <c r="A20" s="435"/>
      <c r="B20" s="436" t="s">
        <v>191</v>
      </c>
      <c r="C20" s="921"/>
      <c r="D20" s="921"/>
      <c r="E20" s="921"/>
      <c r="F20" s="922"/>
      <c r="G20" s="439">
        <v>3.38</v>
      </c>
      <c r="H20" s="921"/>
    </row>
    <row r="21" spans="1:11" s="441" customFormat="1" ht="27.75" customHeight="1" x14ac:dyDescent="0.2">
      <c r="A21" s="436"/>
      <c r="B21" s="436" t="s">
        <v>34</v>
      </c>
      <c r="C21" s="921"/>
      <c r="D21" s="921"/>
      <c r="E21" s="921"/>
      <c r="F21" s="922"/>
      <c r="G21" s="440">
        <v>5.92</v>
      </c>
      <c r="H21" s="921"/>
      <c r="I21" s="444"/>
    </row>
    <row r="22" spans="1:11" s="441" customFormat="1" ht="19.5" customHeight="1" x14ac:dyDescent="0.2">
      <c r="A22" s="436"/>
      <c r="B22" s="436" t="s">
        <v>189</v>
      </c>
      <c r="C22" s="921"/>
      <c r="D22" s="921"/>
      <c r="E22" s="921"/>
      <c r="F22" s="922"/>
      <c r="G22" s="440">
        <v>4.74</v>
      </c>
      <c r="H22" s="921"/>
    </row>
    <row r="23" spans="1:11" s="441" customFormat="1" ht="27.75" customHeight="1" x14ac:dyDescent="0.2">
      <c r="A23" s="436"/>
      <c r="B23" s="436" t="s">
        <v>192</v>
      </c>
      <c r="C23" s="921"/>
      <c r="D23" s="921"/>
      <c r="E23" s="921"/>
      <c r="F23" s="922"/>
      <c r="G23" s="440">
        <v>2.67</v>
      </c>
      <c r="H23" s="921"/>
    </row>
    <row r="24" spans="1:11" s="441" customFormat="1" ht="18.75" customHeight="1" x14ac:dyDescent="0.2">
      <c r="A24" s="442"/>
      <c r="B24" s="436" t="s">
        <v>193</v>
      </c>
      <c r="C24" s="921"/>
      <c r="D24" s="921"/>
      <c r="E24" s="921"/>
      <c r="F24" s="922"/>
      <c r="G24" s="440">
        <v>0</v>
      </c>
      <c r="H24" s="921"/>
    </row>
    <row r="25" spans="1:11" s="441" customFormat="1" ht="19.5" customHeight="1" x14ac:dyDescent="0.2">
      <c r="A25" s="442"/>
      <c r="B25" s="442" t="s">
        <v>31</v>
      </c>
      <c r="C25" s="104">
        <f>C17</f>
        <v>155.80000000000001</v>
      </c>
      <c r="D25" s="104">
        <f t="shared" ref="D25:H25" si="1">D17</f>
        <v>0.13</v>
      </c>
      <c r="E25" s="104">
        <f t="shared" si="1"/>
        <v>159.27000000000001</v>
      </c>
      <c r="F25" s="440">
        <f t="shared" si="1"/>
        <v>0</v>
      </c>
      <c r="G25" s="104">
        <f>SUM(G18:G24)</f>
        <v>75.58</v>
      </c>
      <c r="H25" s="104">
        <f t="shared" si="1"/>
        <v>83.820000000000007</v>
      </c>
      <c r="K25" s="444"/>
    </row>
    <row r="26" spans="1:11" x14ac:dyDescent="0.2">
      <c r="A26" s="18"/>
      <c r="B26" s="28" t="s">
        <v>35</v>
      </c>
      <c r="C26" s="438">
        <f>C25+C16</f>
        <v>194.85000000000002</v>
      </c>
      <c r="D26" s="438">
        <f t="shared" ref="D26:H26" si="2">D25+D16</f>
        <v>0.13</v>
      </c>
      <c r="E26" s="438">
        <f t="shared" si="2"/>
        <v>198.32</v>
      </c>
      <c r="F26" s="438">
        <f t="shared" si="2"/>
        <v>0</v>
      </c>
      <c r="G26" s="438">
        <f>G25+G16</f>
        <v>94.19</v>
      </c>
      <c r="H26" s="438">
        <f t="shared" si="2"/>
        <v>104.26</v>
      </c>
    </row>
    <row r="27" spans="1:11" s="35" customFormat="1" ht="15.75" customHeight="1" x14ac:dyDescent="0.2">
      <c r="C27" s="443"/>
      <c r="D27" s="443"/>
      <c r="E27" s="443"/>
      <c r="F27" s="443"/>
      <c r="G27" s="443"/>
    </row>
    <row r="28" spans="1:11" s="35" customFormat="1" ht="15.75" customHeight="1" x14ac:dyDescent="0.2">
      <c r="F28" s="35">
        <f>G26/C26</f>
        <v>0.48339748524506021</v>
      </c>
    </row>
    <row r="29" spans="1:11" s="35" customFormat="1" ht="15.75" customHeight="1" x14ac:dyDescent="0.2">
      <c r="F29" s="740">
        <f>G26/E26</f>
        <v>0.47493949173053651</v>
      </c>
    </row>
    <row r="30" spans="1:11" s="35" customFormat="1" ht="15.75" customHeight="1" x14ac:dyDescent="0.2"/>
    <row r="31" spans="1:11" s="35" customFormat="1" ht="15.75" customHeight="1" x14ac:dyDescent="0.2"/>
    <row r="32" spans="1:11" s="35" customFormat="1" ht="15.75" customHeight="1" x14ac:dyDescent="0.2"/>
    <row r="33" spans="2:10" ht="13.15" customHeight="1" x14ac:dyDescent="0.2">
      <c r="B33" s="14" t="s">
        <v>11</v>
      </c>
      <c r="C33" s="14"/>
      <c r="D33" s="14"/>
      <c r="E33" s="14"/>
      <c r="F33" s="14"/>
      <c r="G33" s="347"/>
      <c r="H33" s="363" t="s">
        <v>12</v>
      </c>
    </row>
    <row r="34" spans="2:10" ht="13.9" customHeight="1" x14ac:dyDescent="0.2">
      <c r="B34" s="347"/>
      <c r="C34" s="347"/>
      <c r="D34" s="347"/>
      <c r="E34" s="347"/>
      <c r="F34" s="347"/>
      <c r="G34" s="347"/>
      <c r="H34" s="363" t="s">
        <v>956</v>
      </c>
    </row>
    <row r="35" spans="2:10" ht="12.6" customHeight="1" x14ac:dyDescent="0.2">
      <c r="B35" s="347"/>
      <c r="C35" s="347"/>
      <c r="D35" s="347"/>
      <c r="E35" s="347"/>
      <c r="F35" s="347"/>
      <c r="G35" s="347"/>
      <c r="H35" s="363" t="s">
        <v>775</v>
      </c>
    </row>
    <row r="36" spans="2:10" x14ac:dyDescent="0.2">
      <c r="B36" s="14"/>
      <c r="C36" s="14"/>
      <c r="D36" s="14"/>
      <c r="E36" s="14"/>
      <c r="F36" s="14"/>
      <c r="G36" s="791" t="s">
        <v>83</v>
      </c>
      <c r="H36" s="791"/>
      <c r="I36" s="791"/>
      <c r="J36" s="791"/>
    </row>
    <row r="39" spans="2:10" x14ac:dyDescent="0.2">
      <c r="G39" s="477"/>
      <c r="H39" s="477"/>
    </row>
    <row r="40" spans="2:10" x14ac:dyDescent="0.2">
      <c r="E40" s="477"/>
    </row>
    <row r="41" spans="2:10" x14ac:dyDescent="0.2">
      <c r="C41" s="477"/>
    </row>
  </sheetData>
  <mergeCells count="15">
    <mergeCell ref="D17:D24"/>
    <mergeCell ref="E17:E24"/>
    <mergeCell ref="F17:F24"/>
    <mergeCell ref="G36:J36"/>
    <mergeCell ref="C17:C24"/>
    <mergeCell ref="H17:H24"/>
    <mergeCell ref="A2:H2"/>
    <mergeCell ref="A3:H3"/>
    <mergeCell ref="C12:C15"/>
    <mergeCell ref="D12:D15"/>
    <mergeCell ref="F12:F15"/>
    <mergeCell ref="H12:H15"/>
    <mergeCell ref="A5:H5"/>
    <mergeCell ref="E12:E15"/>
    <mergeCell ref="A8:B8"/>
  </mergeCells>
  <phoneticPr fontId="0" type="noConversion"/>
  <printOptions horizontalCentered="1" verticalCentered="1"/>
  <pageMargins left="0.70866141732283505" right="0.70866141732283505" top="0.196850393700787" bottom="0.196850393700787" header="0.31496062992126" footer="0.31496062992126"/>
  <pageSetup paperSize="9" scale="86" orientation="landscape" r:id="rId1"/>
  <headerFooter>
    <oddFooter>&amp;C- 66 -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topLeftCell="A6" zoomScaleSheetLayoutView="100" workbookViewId="0">
      <selection activeCell="U21" sqref="U21:U24"/>
    </sheetView>
  </sheetViews>
  <sheetFormatPr defaultRowHeight="12.75" x14ac:dyDescent="0.2"/>
  <sheetData>
    <row r="2" spans="2:8" x14ac:dyDescent="0.2">
      <c r="B2" s="14"/>
    </row>
    <row r="4" spans="2:8" ht="12.75" customHeight="1" x14ac:dyDescent="0.2">
      <c r="B4" s="744"/>
      <c r="C4" s="744"/>
      <c r="D4" s="744"/>
      <c r="E4" s="744"/>
      <c r="F4" s="744"/>
      <c r="G4" s="744"/>
      <c r="H4" s="744"/>
    </row>
    <row r="5" spans="2:8" ht="12.75" customHeight="1" x14ac:dyDescent="0.2">
      <c r="B5" s="744"/>
      <c r="C5" s="744"/>
      <c r="D5" s="744"/>
      <c r="E5" s="744"/>
      <c r="F5" s="744"/>
      <c r="G5" s="744"/>
      <c r="H5" s="744"/>
    </row>
    <row r="6" spans="2:8" ht="12.75" customHeight="1" x14ac:dyDescent="0.2">
      <c r="B6" s="744"/>
      <c r="C6" s="744"/>
      <c r="D6" s="744"/>
      <c r="E6" s="744"/>
      <c r="F6" s="744"/>
      <c r="G6" s="744"/>
      <c r="H6" s="744"/>
    </row>
    <row r="7" spans="2:8" ht="12.75" customHeight="1" x14ac:dyDescent="0.2">
      <c r="B7" s="744"/>
      <c r="C7" s="744"/>
      <c r="D7" s="744"/>
      <c r="E7" s="744"/>
      <c r="F7" s="744"/>
      <c r="G7" s="744"/>
      <c r="H7" s="744"/>
    </row>
    <row r="8" spans="2:8" ht="12.75" customHeight="1" x14ac:dyDescent="0.2">
      <c r="B8" s="744"/>
      <c r="C8" s="744"/>
      <c r="D8" s="744"/>
      <c r="E8" s="744"/>
      <c r="F8" s="744"/>
      <c r="G8" s="744"/>
      <c r="H8" s="744"/>
    </row>
    <row r="9" spans="2:8" ht="12.75" customHeight="1" x14ac:dyDescent="0.2">
      <c r="B9" s="744"/>
      <c r="C9" s="744"/>
      <c r="D9" s="744"/>
      <c r="E9" s="744"/>
      <c r="F9" s="744"/>
      <c r="G9" s="744"/>
      <c r="H9" s="744"/>
    </row>
    <row r="10" spans="2:8" ht="12.75" customHeight="1" x14ac:dyDescent="0.2">
      <c r="B10" s="744"/>
      <c r="C10" s="744"/>
      <c r="D10" s="744"/>
      <c r="E10" s="744"/>
      <c r="F10" s="744"/>
      <c r="G10" s="744"/>
      <c r="H10" s="744"/>
    </row>
    <row r="11" spans="2:8" ht="12.75" customHeight="1" x14ac:dyDescent="0.2">
      <c r="B11" s="744"/>
      <c r="C11" s="744"/>
      <c r="D11" s="744"/>
      <c r="E11" s="744"/>
      <c r="F11" s="744"/>
      <c r="G11" s="744"/>
      <c r="H11" s="744"/>
    </row>
    <row r="12" spans="2:8" ht="12.75" customHeight="1" x14ac:dyDescent="0.2">
      <c r="B12" s="744"/>
      <c r="C12" s="744"/>
      <c r="D12" s="744"/>
      <c r="E12" s="744"/>
      <c r="F12" s="744"/>
      <c r="G12" s="744"/>
      <c r="H12" s="744"/>
    </row>
    <row r="13" spans="2:8" ht="12.75" customHeight="1" x14ac:dyDescent="0.2">
      <c r="B13" s="744"/>
      <c r="C13" s="744"/>
      <c r="D13" s="744"/>
      <c r="E13" s="744"/>
      <c r="F13" s="744"/>
      <c r="G13" s="744"/>
      <c r="H13" s="744"/>
    </row>
  </sheetData>
  <mergeCells count="1">
    <mergeCell ref="B4:H13"/>
  </mergeCells>
  <printOptions horizontalCentered="1" verticalCentered="1"/>
  <pageMargins left="0.70866141732283505" right="0.70866141732283505" top="0.196850393700787" bottom="0.196850393700787" header="0.31496062992126" footer="0.31496062992126"/>
  <pageSetup paperSize="9" orientation="landscape" verticalDpi="4294967295" r:id="rId1"/>
  <headerFooter>
    <oddFooter>&amp;C-41-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view="pageBreakPreview" topLeftCell="A10" zoomScaleSheetLayoutView="100" workbookViewId="0">
      <selection activeCell="E32" sqref="E32"/>
    </sheetView>
  </sheetViews>
  <sheetFormatPr defaultRowHeight="12.75" x14ac:dyDescent="0.2"/>
  <cols>
    <col min="1" max="1" width="8.42578125" style="15" customWidth="1"/>
    <col min="2" max="2" width="20.5703125" style="15" bestFit="1" customWidth="1"/>
    <col min="3" max="3" width="28.42578125" style="15" customWidth="1"/>
    <col min="4" max="4" width="27.7109375" style="15" customWidth="1"/>
    <col min="5" max="5" width="30.28515625" style="15" customWidth="1"/>
    <col min="6" max="16384" width="9.140625" style="15"/>
  </cols>
  <sheetData>
    <row r="1" spans="1:18" customFormat="1" ht="15" x14ac:dyDescent="0.2">
      <c r="E1" s="38" t="s">
        <v>508</v>
      </c>
      <c r="F1" s="40"/>
    </row>
    <row r="2" spans="1:18" customFormat="1" ht="15" x14ac:dyDescent="0.2">
      <c r="D2" s="42" t="s">
        <v>0</v>
      </c>
      <c r="E2" s="42"/>
      <c r="F2" s="42"/>
    </row>
    <row r="3" spans="1:18" customFormat="1" ht="20.25" x14ac:dyDescent="0.3">
      <c r="B3" s="158"/>
      <c r="C3" s="787" t="s">
        <v>821</v>
      </c>
      <c r="D3" s="787"/>
      <c r="E3" s="787"/>
      <c r="F3" s="41"/>
    </row>
    <row r="4" spans="1:18" customFormat="1" ht="10.5" customHeight="1" x14ac:dyDescent="0.2"/>
    <row r="5" spans="1:18" ht="30.75" customHeight="1" x14ac:dyDescent="0.2">
      <c r="A5" s="915" t="s">
        <v>891</v>
      </c>
      <c r="B5" s="915"/>
      <c r="C5" s="915"/>
      <c r="D5" s="915"/>
      <c r="E5" s="915"/>
    </row>
    <row r="7" spans="1:18" ht="0.75" customHeight="1" x14ac:dyDescent="0.2"/>
    <row r="8" spans="1:18" x14ac:dyDescent="0.2">
      <c r="A8" s="14" t="s">
        <v>770</v>
      </c>
    </row>
    <row r="9" spans="1:18" x14ac:dyDescent="0.2">
      <c r="D9" s="870" t="s">
        <v>854</v>
      </c>
      <c r="E9" s="870"/>
      <c r="Q9" s="18"/>
      <c r="R9" s="20"/>
    </row>
    <row r="10" spans="1:18" ht="26.25" customHeight="1" x14ac:dyDescent="0.2">
      <c r="A10" s="776" t="s">
        <v>2</v>
      </c>
      <c r="B10" s="776" t="s">
        <v>3</v>
      </c>
      <c r="C10" s="923" t="s">
        <v>504</v>
      </c>
      <c r="D10" s="924"/>
      <c r="E10" s="925"/>
      <c r="Q10" s="20"/>
      <c r="R10" s="20"/>
    </row>
    <row r="11" spans="1:18" ht="56.25" customHeight="1" x14ac:dyDescent="0.2">
      <c r="A11" s="776"/>
      <c r="B11" s="776"/>
      <c r="C11" s="670" t="s">
        <v>506</v>
      </c>
      <c r="D11" s="5" t="s">
        <v>507</v>
      </c>
      <c r="E11" s="5" t="s">
        <v>505</v>
      </c>
    </row>
    <row r="12" spans="1:18" s="111" customFormat="1" ht="15.75" customHeight="1" x14ac:dyDescent="0.2">
      <c r="A12" s="65">
        <v>1</v>
      </c>
      <c r="B12" s="64">
        <v>2</v>
      </c>
      <c r="C12" s="65">
        <v>3</v>
      </c>
      <c r="D12" s="64">
        <v>4</v>
      </c>
      <c r="E12" s="65">
        <v>5</v>
      </c>
    </row>
    <row r="13" spans="1:18" x14ac:dyDescent="0.2">
      <c r="A13" s="8">
        <v>1</v>
      </c>
      <c r="B13" s="9" t="s">
        <v>757</v>
      </c>
      <c r="C13" s="453">
        <v>1</v>
      </c>
      <c r="D13" s="453">
        <v>1</v>
      </c>
      <c r="E13" s="581">
        <v>414</v>
      </c>
    </row>
    <row r="14" spans="1:18" x14ac:dyDescent="0.2">
      <c r="A14" s="8">
        <v>2</v>
      </c>
      <c r="B14" s="9" t="s">
        <v>758</v>
      </c>
      <c r="C14" s="453">
        <v>0</v>
      </c>
      <c r="D14" s="453">
        <v>2</v>
      </c>
      <c r="E14" s="581">
        <v>289</v>
      </c>
    </row>
    <row r="15" spans="1:18" x14ac:dyDescent="0.2">
      <c r="A15" s="8">
        <v>3</v>
      </c>
      <c r="B15" s="9" t="s">
        <v>759</v>
      </c>
      <c r="C15" s="610">
        <v>0</v>
      </c>
      <c r="D15" s="609">
        <v>2</v>
      </c>
      <c r="E15" s="608">
        <v>356</v>
      </c>
    </row>
    <row r="16" spans="1:18" x14ac:dyDescent="0.2">
      <c r="A16" s="8">
        <v>4</v>
      </c>
      <c r="B16" s="9" t="s">
        <v>760</v>
      </c>
      <c r="C16" s="608">
        <v>1</v>
      </c>
      <c r="D16" s="609">
        <v>3</v>
      </c>
      <c r="E16" s="608">
        <v>200</v>
      </c>
    </row>
    <row r="17" spans="1:6" x14ac:dyDescent="0.2">
      <c r="A17" s="8">
        <v>5</v>
      </c>
      <c r="B17" s="9" t="s">
        <v>761</v>
      </c>
      <c r="C17" s="453">
        <v>0</v>
      </c>
      <c r="D17" s="453">
        <v>3</v>
      </c>
      <c r="E17" s="581">
        <v>1229</v>
      </c>
    </row>
    <row r="18" spans="1:6" x14ac:dyDescent="0.2">
      <c r="A18" s="332">
        <v>6</v>
      </c>
      <c r="B18" s="204" t="s">
        <v>762</v>
      </c>
      <c r="C18" s="453">
        <v>1</v>
      </c>
      <c r="D18" s="453">
        <v>2</v>
      </c>
      <c r="E18" s="581">
        <v>273</v>
      </c>
    </row>
    <row r="19" spans="1:6" x14ac:dyDescent="0.2">
      <c r="A19" s="8">
        <v>7</v>
      </c>
      <c r="B19" s="9" t="s">
        <v>763</v>
      </c>
      <c r="C19" s="453">
        <v>2</v>
      </c>
      <c r="D19" s="453">
        <v>1</v>
      </c>
      <c r="E19" s="581">
        <v>939</v>
      </c>
    </row>
    <row r="20" spans="1:6" x14ac:dyDescent="0.2">
      <c r="A20" s="8">
        <v>8</v>
      </c>
      <c r="B20" s="9" t="s">
        <v>764</v>
      </c>
      <c r="C20" s="453">
        <v>2</v>
      </c>
      <c r="D20" s="453">
        <v>2</v>
      </c>
      <c r="E20" s="581">
        <v>645</v>
      </c>
    </row>
    <row r="21" spans="1:6" x14ac:dyDescent="0.2">
      <c r="A21" s="333">
        <v>9</v>
      </c>
      <c r="B21" s="9" t="s">
        <v>765</v>
      </c>
      <c r="C21" s="453">
        <v>2</v>
      </c>
      <c r="D21" s="453">
        <v>1</v>
      </c>
      <c r="E21" s="581">
        <v>764</v>
      </c>
    </row>
    <row r="22" spans="1:6" x14ac:dyDescent="0.2">
      <c r="A22" s="8">
        <v>10</v>
      </c>
      <c r="B22" s="9" t="s">
        <v>766</v>
      </c>
      <c r="C22" s="455">
        <v>1</v>
      </c>
      <c r="D22" s="455">
        <v>1</v>
      </c>
      <c r="E22" s="577">
        <v>970</v>
      </c>
    </row>
    <row r="23" spans="1:6" x14ac:dyDescent="0.2">
      <c r="A23" s="8">
        <v>11</v>
      </c>
      <c r="B23" s="9" t="s">
        <v>767</v>
      </c>
      <c r="C23" s="453">
        <v>1</v>
      </c>
      <c r="D23" s="453">
        <v>1</v>
      </c>
      <c r="E23" s="581">
        <v>1010</v>
      </c>
    </row>
    <row r="24" spans="1:6" x14ac:dyDescent="0.2">
      <c r="A24" s="746" t="s">
        <v>17</v>
      </c>
      <c r="B24" s="747"/>
      <c r="C24" s="454">
        <f t="shared" ref="C24:D24" si="0">SUM(C13:C23)</f>
        <v>11</v>
      </c>
      <c r="D24" s="454">
        <f t="shared" si="0"/>
        <v>19</v>
      </c>
      <c r="E24" s="578">
        <f>SUM(E13:E23)</f>
        <v>7089</v>
      </c>
    </row>
    <row r="25" spans="1:6" s="351" customFormat="1" x14ac:dyDescent="0.2">
      <c r="A25" s="11"/>
      <c r="B25" s="20"/>
      <c r="C25" s="20"/>
      <c r="D25" s="20"/>
      <c r="E25" s="20"/>
    </row>
    <row r="26" spans="1:6" s="351" customFormat="1" x14ac:dyDescent="0.2">
      <c r="A26" s="11"/>
      <c r="B26" s="20"/>
      <c r="C26" s="20"/>
      <c r="D26" s="20"/>
      <c r="E26" s="20"/>
    </row>
    <row r="27" spans="1:6" s="351" customFormat="1" x14ac:dyDescent="0.2">
      <c r="A27" s="11"/>
      <c r="B27" s="20"/>
      <c r="C27" s="20"/>
      <c r="D27" s="20"/>
      <c r="E27" s="20"/>
    </row>
    <row r="28" spans="1:6" s="351" customFormat="1" x14ac:dyDescent="0.2">
      <c r="A28" s="11"/>
      <c r="B28" s="20"/>
      <c r="C28" s="20"/>
      <c r="D28" s="20"/>
      <c r="E28" s="20"/>
    </row>
    <row r="29" spans="1:6" x14ac:dyDescent="0.2">
      <c r="E29" s="29"/>
    </row>
    <row r="30" spans="1:6" x14ac:dyDescent="0.2">
      <c r="E30" s="11"/>
    </row>
    <row r="31" spans="1:6" x14ac:dyDescent="0.2">
      <c r="A31" s="34" t="s">
        <v>11</v>
      </c>
      <c r="D31" s="351"/>
      <c r="E31" s="363" t="s">
        <v>12</v>
      </c>
      <c r="F31" s="124"/>
    </row>
    <row r="32" spans="1:6" ht="12.75" customHeight="1" x14ac:dyDescent="0.2">
      <c r="D32" s="347"/>
      <c r="E32" s="363" t="s">
        <v>988</v>
      </c>
    </row>
    <row r="33" spans="4:8" ht="12.75" customHeight="1" x14ac:dyDescent="0.2">
      <c r="D33" s="347"/>
      <c r="E33" s="363" t="s">
        <v>775</v>
      </c>
    </row>
    <row r="34" spans="4:8" x14ac:dyDescent="0.2">
      <c r="E34" s="14" t="s">
        <v>730</v>
      </c>
      <c r="F34" s="791"/>
      <c r="G34" s="791"/>
      <c r="H34" s="791"/>
    </row>
  </sheetData>
  <mergeCells count="8">
    <mergeCell ref="C3:E3"/>
    <mergeCell ref="A5:E5"/>
    <mergeCell ref="F34:H34"/>
    <mergeCell ref="C10:E10"/>
    <mergeCell ref="D9:E9"/>
    <mergeCell ref="B10:B11"/>
    <mergeCell ref="A10:A11"/>
    <mergeCell ref="A24:B24"/>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&amp;C- 67 -</oddFooter>
  </headerFooter>
  <colBreaks count="1" manualBreakCount="1">
    <brk id="5" max="3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topLeftCell="A8" zoomScaleSheetLayoutView="100" workbookViewId="0">
      <selection activeCell="I21" sqref="I21"/>
    </sheetView>
  </sheetViews>
  <sheetFormatPr defaultRowHeight="12.75" x14ac:dyDescent="0.2"/>
  <cols>
    <col min="1" max="1" width="8.28515625" customWidth="1"/>
    <col min="2" max="2" width="20.5703125" bestFit="1" customWidth="1"/>
    <col min="3" max="3" width="14.28515625" customWidth="1"/>
    <col min="4" max="4" width="8.85546875" customWidth="1"/>
    <col min="5" max="6" width="12.85546875" customWidth="1"/>
    <col min="7" max="7" width="15.28515625" customWidth="1"/>
    <col min="8" max="8" width="33.28515625" customWidth="1"/>
    <col min="9" max="9" width="13.28515625" customWidth="1"/>
  </cols>
  <sheetData>
    <row r="1" spans="1:10" ht="18" x14ac:dyDescent="0.35">
      <c r="H1" s="928" t="s">
        <v>669</v>
      </c>
      <c r="I1" s="928"/>
    </row>
    <row r="2" spans="1:10" ht="18" x14ac:dyDescent="0.35">
      <c r="C2" s="861" t="s">
        <v>0</v>
      </c>
      <c r="D2" s="861"/>
      <c r="E2" s="861"/>
      <c r="F2" s="861"/>
      <c r="G2" s="861"/>
      <c r="H2" s="248"/>
      <c r="I2" s="227"/>
      <c r="J2" s="227"/>
    </row>
    <row r="3" spans="1:10" ht="21" x14ac:dyDescent="0.35">
      <c r="B3" s="862" t="s">
        <v>821</v>
      </c>
      <c r="C3" s="862"/>
      <c r="D3" s="862"/>
      <c r="E3" s="862"/>
      <c r="F3" s="862"/>
      <c r="G3" s="862"/>
      <c r="H3" s="228"/>
      <c r="I3" s="228"/>
      <c r="J3" s="228"/>
    </row>
    <row r="4" spans="1:10" ht="21" x14ac:dyDescent="0.35">
      <c r="C4" s="199"/>
      <c r="D4" s="199"/>
      <c r="E4" s="199"/>
      <c r="F4" s="199"/>
      <c r="G4" s="199"/>
      <c r="H4" s="199"/>
      <c r="I4" s="228"/>
      <c r="J4" s="228"/>
    </row>
    <row r="5" spans="1:10" ht="20.25" customHeight="1" x14ac:dyDescent="0.2">
      <c r="C5" s="929" t="s">
        <v>892</v>
      </c>
      <c r="D5" s="929"/>
      <c r="E5" s="929"/>
      <c r="F5" s="929"/>
      <c r="G5" s="929"/>
      <c r="H5" s="929"/>
    </row>
    <row r="6" spans="1:10" ht="20.25" customHeight="1" x14ac:dyDescent="0.2">
      <c r="A6" t="s">
        <v>771</v>
      </c>
      <c r="C6" s="231"/>
      <c r="D6" s="231"/>
      <c r="E6" s="231"/>
      <c r="F6" s="231"/>
      <c r="G6" s="231"/>
      <c r="H6" s="930"/>
      <c r="I6" s="930"/>
    </row>
    <row r="7" spans="1:10" ht="15" customHeight="1" x14ac:dyDescent="0.2">
      <c r="A7" s="926" t="s">
        <v>73</v>
      </c>
      <c r="B7" s="926" t="s">
        <v>36</v>
      </c>
      <c r="C7" s="926" t="s">
        <v>409</v>
      </c>
      <c r="D7" s="926" t="s">
        <v>389</v>
      </c>
      <c r="E7" s="926" t="s">
        <v>388</v>
      </c>
      <c r="F7" s="926"/>
      <c r="G7" s="926"/>
      <c r="H7" s="926" t="s">
        <v>755</v>
      </c>
      <c r="I7" s="931" t="s">
        <v>413</v>
      </c>
    </row>
    <row r="8" spans="1:10" ht="12.75" customHeight="1" x14ac:dyDescent="0.2">
      <c r="A8" s="926"/>
      <c r="B8" s="926"/>
      <c r="C8" s="926"/>
      <c r="D8" s="926"/>
      <c r="E8" s="926" t="s">
        <v>410</v>
      </c>
      <c r="F8" s="931" t="s">
        <v>411</v>
      </c>
      <c r="G8" s="926" t="s">
        <v>412</v>
      </c>
      <c r="H8" s="926"/>
      <c r="I8" s="932"/>
    </row>
    <row r="9" spans="1:10" ht="20.25" customHeight="1" x14ac:dyDescent="0.2">
      <c r="A9" s="926"/>
      <c r="B9" s="926"/>
      <c r="C9" s="926"/>
      <c r="D9" s="926"/>
      <c r="E9" s="926"/>
      <c r="F9" s="932"/>
      <c r="G9" s="926"/>
      <c r="H9" s="926"/>
      <c r="I9" s="932"/>
    </row>
    <row r="10" spans="1:10" ht="63.75" customHeight="1" x14ac:dyDescent="0.2">
      <c r="A10" s="926"/>
      <c r="B10" s="926"/>
      <c r="C10" s="926"/>
      <c r="D10" s="926"/>
      <c r="E10" s="926"/>
      <c r="F10" s="933"/>
      <c r="G10" s="926"/>
      <c r="H10" s="926"/>
      <c r="I10" s="933"/>
    </row>
    <row r="11" spans="1:10" ht="15" x14ac:dyDescent="0.25">
      <c r="A11" s="233">
        <v>1</v>
      </c>
      <c r="B11" s="233">
        <v>2</v>
      </c>
      <c r="C11" s="234">
        <v>3</v>
      </c>
      <c r="D11" s="233">
        <v>4</v>
      </c>
      <c r="E11" s="233">
        <v>5</v>
      </c>
      <c r="F11" s="234">
        <v>6</v>
      </c>
      <c r="G11" s="233">
        <v>7</v>
      </c>
      <c r="H11" s="233">
        <v>8</v>
      </c>
      <c r="I11" s="234">
        <v>9</v>
      </c>
    </row>
    <row r="12" spans="1:10" ht="114.75" x14ac:dyDescent="0.2">
      <c r="A12" s="380">
        <v>2</v>
      </c>
      <c r="B12" s="413" t="s">
        <v>758</v>
      </c>
      <c r="C12" s="927"/>
      <c r="D12" s="234">
        <f>126+29+314+181</f>
        <v>650</v>
      </c>
      <c r="E12" s="234" t="s">
        <v>802</v>
      </c>
      <c r="F12" s="234">
        <v>0</v>
      </c>
      <c r="G12" s="234">
        <v>0</v>
      </c>
      <c r="H12" s="574" t="s">
        <v>983</v>
      </c>
      <c r="I12" s="574" t="s">
        <v>984</v>
      </c>
    </row>
    <row r="13" spans="1:10" ht="114.75" x14ac:dyDescent="0.2">
      <c r="A13" s="380">
        <v>5</v>
      </c>
      <c r="B13" s="413" t="s">
        <v>761</v>
      </c>
      <c r="C13" s="927"/>
      <c r="D13" s="234">
        <f>178+328+406</f>
        <v>912</v>
      </c>
      <c r="E13" s="234" t="s">
        <v>802</v>
      </c>
      <c r="F13" s="234">
        <v>0</v>
      </c>
      <c r="G13" s="234">
        <v>0</v>
      </c>
      <c r="H13" s="574" t="s">
        <v>985</v>
      </c>
      <c r="I13" s="574" t="s">
        <v>984</v>
      </c>
    </row>
    <row r="14" spans="1:10" x14ac:dyDescent="0.2">
      <c r="A14" s="746" t="s">
        <v>17</v>
      </c>
      <c r="B14" s="747"/>
      <c r="C14" s="574"/>
      <c r="D14" s="574"/>
      <c r="E14" s="574"/>
      <c r="F14" s="574"/>
      <c r="G14" s="574"/>
      <c r="H14" s="574"/>
      <c r="I14" s="574"/>
    </row>
    <row r="15" spans="1:10" x14ac:dyDescent="0.2">
      <c r="A15" s="29"/>
      <c r="B15" s="12"/>
      <c r="C15" s="12"/>
      <c r="D15" s="12"/>
      <c r="E15" s="12"/>
      <c r="F15" s="12"/>
      <c r="G15" s="12"/>
      <c r="H15" s="12"/>
      <c r="I15" s="12"/>
    </row>
    <row r="16" spans="1:10" x14ac:dyDescent="0.2">
      <c r="A16" s="29"/>
      <c r="B16" s="12"/>
      <c r="C16" s="12"/>
      <c r="D16" s="12"/>
      <c r="E16" s="12"/>
      <c r="F16" s="12"/>
      <c r="G16" s="12"/>
      <c r="H16" s="12"/>
      <c r="I16" s="12"/>
    </row>
    <row r="17" spans="1:9" x14ac:dyDescent="0.2">
      <c r="A17" s="29"/>
      <c r="B17" s="12"/>
      <c r="C17" s="12"/>
      <c r="D17" s="12"/>
      <c r="E17" s="12"/>
      <c r="F17" s="12"/>
      <c r="G17" s="12"/>
      <c r="H17" s="12"/>
      <c r="I17" s="12"/>
    </row>
    <row r="18" spans="1:9" x14ac:dyDescent="0.2">
      <c r="A18" s="29"/>
      <c r="B18" s="12"/>
      <c r="C18" s="12"/>
      <c r="D18" s="12"/>
      <c r="E18" s="12"/>
      <c r="F18" s="12"/>
      <c r="G18" s="12"/>
      <c r="H18" s="12"/>
      <c r="I18" s="12"/>
    </row>
    <row r="20" spans="1:9" x14ac:dyDescent="0.2">
      <c r="A20" s="206"/>
      <c r="B20" s="206"/>
      <c r="C20" s="206"/>
      <c r="D20" s="206"/>
      <c r="G20" s="348"/>
      <c r="I20" s="363" t="s">
        <v>12</v>
      </c>
    </row>
    <row r="21" spans="1:9" ht="15" customHeight="1" x14ac:dyDescent="0.2">
      <c r="A21" s="206"/>
      <c r="B21" s="206"/>
      <c r="C21" s="206"/>
      <c r="D21" s="206"/>
      <c r="F21" s="221"/>
      <c r="G21" s="221"/>
      <c r="H21" s="221"/>
      <c r="I21" s="363" t="s">
        <v>956</v>
      </c>
    </row>
    <row r="22" spans="1:9" ht="15" customHeight="1" x14ac:dyDescent="0.2">
      <c r="A22" s="206"/>
      <c r="B22" s="206"/>
      <c r="C22" s="206"/>
      <c r="D22" s="206"/>
      <c r="F22" s="221"/>
      <c r="G22" s="221"/>
      <c r="H22" s="221"/>
      <c r="I22" s="363" t="s">
        <v>775</v>
      </c>
    </row>
    <row r="23" spans="1:9" x14ac:dyDescent="0.2">
      <c r="A23" s="206" t="s">
        <v>11</v>
      </c>
      <c r="C23" s="206"/>
      <c r="D23" s="206"/>
      <c r="G23" s="208" t="s">
        <v>83</v>
      </c>
    </row>
  </sheetData>
  <mergeCells count="17">
    <mergeCell ref="H1:I1"/>
    <mergeCell ref="C5:H5"/>
    <mergeCell ref="D7:D10"/>
    <mergeCell ref="H6:I6"/>
    <mergeCell ref="C2:G2"/>
    <mergeCell ref="B3:G3"/>
    <mergeCell ref="I7:I10"/>
    <mergeCell ref="E8:E10"/>
    <mergeCell ref="F8:F10"/>
    <mergeCell ref="A14:B14"/>
    <mergeCell ref="A7:A10"/>
    <mergeCell ref="G8:G10"/>
    <mergeCell ref="H7:H10"/>
    <mergeCell ref="B7:B10"/>
    <mergeCell ref="C7:C10"/>
    <mergeCell ref="E7:G7"/>
    <mergeCell ref="C12:C13"/>
  </mergeCells>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&amp;C- 68 -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topLeftCell="A3" zoomScale="70" zoomScaleSheetLayoutView="70" workbookViewId="0">
      <selection activeCell="J17" sqref="J17"/>
    </sheetView>
  </sheetViews>
  <sheetFormatPr defaultRowHeight="12.75" x14ac:dyDescent="0.2"/>
  <cols>
    <col min="2" max="2" width="20.5703125" bestFit="1" customWidth="1"/>
    <col min="6" max="8" width="25.140625" customWidth="1"/>
    <col min="9" max="9" width="10.42578125" customWidth="1"/>
    <col min="10" max="10" width="22.85546875" customWidth="1"/>
  </cols>
  <sheetData>
    <row r="1" spans="1:10" ht="18" x14ac:dyDescent="0.35">
      <c r="A1" s="861" t="s">
        <v>0</v>
      </c>
      <c r="B1" s="861"/>
      <c r="C1" s="861"/>
      <c r="D1" s="861"/>
      <c r="E1" s="861"/>
      <c r="F1" s="861"/>
      <c r="G1" s="861"/>
      <c r="H1" s="861"/>
      <c r="I1" s="227"/>
      <c r="J1" s="290" t="s">
        <v>549</v>
      </c>
    </row>
    <row r="2" spans="1:10" ht="21" x14ac:dyDescent="0.35">
      <c r="A2" s="862" t="s">
        <v>821</v>
      </c>
      <c r="B2" s="862"/>
      <c r="C2" s="862"/>
      <c r="D2" s="862"/>
      <c r="E2" s="862"/>
      <c r="F2" s="862"/>
      <c r="G2" s="862"/>
      <c r="H2" s="862"/>
      <c r="I2" s="862"/>
      <c r="J2" s="862"/>
    </row>
    <row r="3" spans="1:10" ht="15" x14ac:dyDescent="0.3">
      <c r="A3" s="200"/>
      <c r="B3" s="200"/>
      <c r="C3" s="200"/>
      <c r="D3" s="200"/>
      <c r="E3" s="200"/>
      <c r="F3" s="200"/>
      <c r="G3" s="200"/>
      <c r="H3" s="200"/>
      <c r="I3" s="200"/>
    </row>
    <row r="4" spans="1:10" ht="18" x14ac:dyDescent="0.35">
      <c r="A4" s="861" t="s">
        <v>548</v>
      </c>
      <c r="B4" s="861"/>
      <c r="C4" s="861"/>
      <c r="D4" s="861"/>
      <c r="E4" s="861"/>
      <c r="F4" s="861"/>
      <c r="G4" s="861"/>
      <c r="H4" s="861"/>
      <c r="I4" s="861"/>
    </row>
    <row r="5" spans="1:10" ht="15" x14ac:dyDescent="0.3">
      <c r="A5" s="201" t="s">
        <v>756</v>
      </c>
      <c r="B5" s="201"/>
      <c r="C5" s="201"/>
      <c r="D5" s="201"/>
      <c r="E5" s="201"/>
      <c r="F5" s="201"/>
      <c r="G5" s="201"/>
      <c r="H5" s="201"/>
      <c r="I5" s="934" t="s">
        <v>853</v>
      </c>
      <c r="J5" s="934"/>
    </row>
    <row r="6" spans="1:10" ht="25.5" customHeight="1" x14ac:dyDescent="0.2">
      <c r="A6" s="937" t="s">
        <v>2</v>
      </c>
      <c r="B6" s="937" t="s">
        <v>390</v>
      </c>
      <c r="C6" s="776" t="s">
        <v>391</v>
      </c>
      <c r="D6" s="776"/>
      <c r="E6" s="776"/>
      <c r="F6" s="938" t="s">
        <v>394</v>
      </c>
      <c r="G6" s="939"/>
      <c r="H6" s="939"/>
      <c r="I6" s="940"/>
      <c r="J6" s="935" t="s">
        <v>398</v>
      </c>
    </row>
    <row r="7" spans="1:10" ht="28.5" customHeight="1" x14ac:dyDescent="0.2">
      <c r="A7" s="937"/>
      <c r="B7" s="937"/>
      <c r="C7" s="5" t="s">
        <v>101</v>
      </c>
      <c r="D7" s="5" t="s">
        <v>392</v>
      </c>
      <c r="E7" s="5" t="s">
        <v>393</v>
      </c>
      <c r="F7" s="230" t="s">
        <v>395</v>
      </c>
      <c r="G7" s="230" t="s">
        <v>396</v>
      </c>
      <c r="H7" s="230" t="s">
        <v>397</v>
      </c>
      <c r="I7" s="230" t="s">
        <v>46</v>
      </c>
      <c r="J7" s="936"/>
    </row>
    <row r="8" spans="1:10" ht="15" x14ac:dyDescent="0.2">
      <c r="A8" s="203" t="s">
        <v>259</v>
      </c>
      <c r="B8" s="203" t="s">
        <v>260</v>
      </c>
      <c r="C8" s="203" t="s">
        <v>261</v>
      </c>
      <c r="D8" s="203" t="s">
        <v>262</v>
      </c>
      <c r="E8" s="203" t="s">
        <v>263</v>
      </c>
      <c r="F8" s="203" t="s">
        <v>266</v>
      </c>
      <c r="G8" s="203" t="s">
        <v>285</v>
      </c>
      <c r="H8" s="203" t="s">
        <v>286</v>
      </c>
      <c r="I8" s="203" t="s">
        <v>287</v>
      </c>
      <c r="J8" s="203" t="s">
        <v>315</v>
      </c>
    </row>
    <row r="9" spans="1:10" ht="210" x14ac:dyDescent="0.2">
      <c r="A9" s="380">
        <v>1</v>
      </c>
      <c r="B9" s="646">
        <v>3</v>
      </c>
      <c r="C9" s="521">
        <v>1</v>
      </c>
      <c r="D9" s="521">
        <v>11</v>
      </c>
      <c r="E9" s="521"/>
      <c r="F9" s="669" t="s">
        <v>980</v>
      </c>
      <c r="G9" s="655"/>
      <c r="H9" s="656" t="s">
        <v>981</v>
      </c>
      <c r="I9" s="203"/>
      <c r="J9" s="203"/>
    </row>
    <row r="10" spans="1:10" x14ac:dyDescent="0.2">
      <c r="A10" s="29"/>
      <c r="B10" s="12"/>
      <c r="C10" s="12"/>
      <c r="D10" s="12"/>
      <c r="E10" s="12"/>
      <c r="F10" s="12"/>
      <c r="G10" s="12"/>
      <c r="H10" s="12"/>
      <c r="I10" s="12"/>
      <c r="J10" s="12"/>
    </row>
    <row r="11" spans="1:10" x14ac:dyDescent="0.2">
      <c r="A11" s="29"/>
      <c r="B11" s="12"/>
      <c r="C11" s="12"/>
      <c r="D11" s="12"/>
      <c r="E11" s="12"/>
      <c r="F11" s="12"/>
      <c r="G11" s="12"/>
      <c r="H11" s="12"/>
      <c r="I11" s="12"/>
      <c r="J11" s="12"/>
    </row>
    <row r="12" spans="1:10" x14ac:dyDescent="0.2">
      <c r="A12" s="29"/>
      <c r="B12" s="12"/>
      <c r="C12" s="12"/>
      <c r="D12" s="12"/>
      <c r="E12" s="12"/>
      <c r="F12" s="12"/>
      <c r="G12" s="12"/>
      <c r="H12" s="12"/>
      <c r="I12" s="12"/>
      <c r="J12" s="12"/>
    </row>
    <row r="13" spans="1:10" x14ac:dyDescent="0.2">
      <c r="A13" s="29"/>
      <c r="B13" s="12"/>
      <c r="C13" s="12"/>
      <c r="D13" s="12"/>
      <c r="E13" s="12"/>
      <c r="F13" s="12"/>
      <c r="G13" s="12"/>
      <c r="H13" s="12"/>
      <c r="I13" s="12"/>
      <c r="J13" s="12"/>
    </row>
    <row r="16" spans="1:10" ht="12.75" customHeight="1" x14ac:dyDescent="0.2">
      <c r="A16" s="206"/>
      <c r="B16" s="206"/>
      <c r="C16" s="206"/>
      <c r="D16" s="206"/>
      <c r="I16" s="221"/>
      <c r="J16" s="363" t="s">
        <v>12</v>
      </c>
    </row>
    <row r="17" spans="1:10" ht="12.75" customHeight="1" x14ac:dyDescent="0.2">
      <c r="A17" s="206"/>
      <c r="B17" s="206"/>
      <c r="C17" s="206"/>
      <c r="D17" s="206"/>
      <c r="I17" s="221"/>
      <c r="J17" s="363" t="s">
        <v>988</v>
      </c>
    </row>
    <row r="18" spans="1:10" ht="12.75" customHeight="1" x14ac:dyDescent="0.2">
      <c r="A18" s="206"/>
      <c r="B18" s="206"/>
      <c r="C18" s="206"/>
      <c r="D18" s="206"/>
      <c r="I18" s="221"/>
      <c r="J18" s="363" t="s">
        <v>775</v>
      </c>
    </row>
    <row r="19" spans="1:10" x14ac:dyDescent="0.2">
      <c r="A19" s="206" t="s">
        <v>11</v>
      </c>
      <c r="C19" s="206"/>
      <c r="D19" s="206"/>
      <c r="H19" s="208" t="s">
        <v>83</v>
      </c>
    </row>
  </sheetData>
  <mergeCells count="9">
    <mergeCell ref="I5:J5"/>
    <mergeCell ref="J6:J7"/>
    <mergeCell ref="A1:H1"/>
    <mergeCell ref="A2:J2"/>
    <mergeCell ref="A4:I4"/>
    <mergeCell ref="A6:A7"/>
    <mergeCell ref="B6:B7"/>
    <mergeCell ref="C6:E6"/>
    <mergeCell ref="F6:I6"/>
  </mergeCells>
  <printOptions horizontalCentered="1" verticalCentered="1"/>
  <pageMargins left="0.70866141732283505" right="0.70866141732283505" top="0.196850393700787" bottom="0.196850393700787" header="0.31496062992126" footer="0.31496062992126"/>
  <pageSetup paperSize="9" scale="80" orientation="landscape" r:id="rId1"/>
  <headerFooter>
    <oddFooter>&amp;C- 69 -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topLeftCell="A7" zoomScaleSheetLayoutView="100" workbookViewId="0">
      <selection activeCell="H39" sqref="H39"/>
    </sheetView>
  </sheetViews>
  <sheetFormatPr defaultRowHeight="12.75" x14ac:dyDescent="0.2"/>
  <cols>
    <col min="1" max="1" width="5.28515625" style="206" customWidth="1"/>
    <col min="2" max="2" width="8.5703125" style="206" customWidth="1"/>
    <col min="3" max="3" width="32.140625" style="206" customWidth="1"/>
    <col min="4" max="4" width="15.140625" style="206" customWidth="1"/>
    <col min="5" max="6" width="11.7109375" style="206" customWidth="1"/>
    <col min="7" max="7" width="13.7109375" style="206" customWidth="1"/>
    <col min="8" max="8" width="20.140625" style="206" customWidth="1"/>
    <col min="9" max="16384" width="9.140625" style="206"/>
  </cols>
  <sheetData>
    <row r="1" spans="1:8" x14ac:dyDescent="0.2">
      <c r="A1" s="206" t="s">
        <v>10</v>
      </c>
      <c r="H1" s="222" t="s">
        <v>551</v>
      </c>
    </row>
    <row r="2" spans="1:8" s="210" customFormat="1" ht="15.75" x14ac:dyDescent="0.25">
      <c r="A2" s="889" t="s">
        <v>0</v>
      </c>
      <c r="B2" s="889"/>
      <c r="C2" s="889"/>
      <c r="D2" s="889"/>
      <c r="E2" s="889"/>
      <c r="F2" s="889"/>
      <c r="G2" s="889"/>
      <c r="H2" s="889"/>
    </row>
    <row r="3" spans="1:8" s="210" customFormat="1" ht="20.25" customHeight="1" x14ac:dyDescent="0.3">
      <c r="A3" s="890" t="s">
        <v>821</v>
      </c>
      <c r="B3" s="890"/>
      <c r="C3" s="890"/>
      <c r="D3" s="890"/>
      <c r="E3" s="890"/>
      <c r="F3" s="890"/>
      <c r="G3" s="890"/>
      <c r="H3" s="890"/>
    </row>
    <row r="5" spans="1:8" s="210" customFormat="1" ht="15.75" x14ac:dyDescent="0.25">
      <c r="A5" s="946" t="s">
        <v>550</v>
      </c>
      <c r="B5" s="946"/>
      <c r="C5" s="946"/>
      <c r="D5" s="946"/>
      <c r="E5" s="946"/>
      <c r="F5" s="946"/>
      <c r="G5" s="946"/>
      <c r="H5" s="947"/>
    </row>
    <row r="7" spans="1:8" x14ac:dyDescent="0.2">
      <c r="A7" s="948" t="s">
        <v>161</v>
      </c>
      <c r="B7" s="948"/>
      <c r="C7" s="213" t="s">
        <v>794</v>
      </c>
      <c r="D7" s="213"/>
      <c r="E7" s="213"/>
      <c r="F7" s="213"/>
      <c r="G7" s="213"/>
    </row>
    <row r="8" spans="1:8" s="214" customFormat="1" x14ac:dyDescent="0.2">
      <c r="A8" s="215"/>
      <c r="B8" s="944" t="s">
        <v>279</v>
      </c>
      <c r="C8" s="944" t="s">
        <v>280</v>
      </c>
      <c r="D8" s="949" t="s">
        <v>281</v>
      </c>
      <c r="E8" s="950"/>
      <c r="F8" s="950"/>
      <c r="G8" s="951"/>
      <c r="H8" s="944" t="s">
        <v>77</v>
      </c>
    </row>
    <row r="9" spans="1:8" s="214" customFormat="1" ht="25.5" x14ac:dyDescent="0.25">
      <c r="A9" s="216"/>
      <c r="B9" s="945"/>
      <c r="C9" s="945"/>
      <c r="D9" s="352" t="s">
        <v>282</v>
      </c>
      <c r="E9" s="352" t="s">
        <v>283</v>
      </c>
      <c r="F9" s="352" t="s">
        <v>284</v>
      </c>
      <c r="G9" s="352" t="s">
        <v>17</v>
      </c>
      <c r="H9" s="945"/>
    </row>
    <row r="10" spans="1:8" s="214" customFormat="1" ht="15" x14ac:dyDescent="0.25">
      <c r="A10" s="216"/>
      <c r="B10" s="223" t="s">
        <v>259</v>
      </c>
      <c r="C10" s="223" t="s">
        <v>260</v>
      </c>
      <c r="D10" s="223" t="s">
        <v>261</v>
      </c>
      <c r="E10" s="223" t="s">
        <v>262</v>
      </c>
      <c r="F10" s="223">
        <v>5</v>
      </c>
      <c r="G10" s="223" t="s">
        <v>264</v>
      </c>
      <c r="H10" s="223" t="s">
        <v>265</v>
      </c>
    </row>
    <row r="11" spans="1:8" s="224" customFormat="1" ht="15" customHeight="1" x14ac:dyDescent="0.2">
      <c r="B11" s="225" t="s">
        <v>28</v>
      </c>
      <c r="C11" s="941" t="s">
        <v>288</v>
      </c>
      <c r="D11" s="942"/>
      <c r="E11" s="942"/>
      <c r="F11" s="942"/>
      <c r="G11" s="942"/>
      <c r="H11" s="943"/>
    </row>
    <row r="12" spans="1:8" s="226" customFormat="1" x14ac:dyDescent="0.2">
      <c r="B12" s="389" t="s">
        <v>28</v>
      </c>
      <c r="C12" s="390" t="s">
        <v>288</v>
      </c>
      <c r="D12" s="391"/>
      <c r="E12" s="391"/>
      <c r="F12" s="391"/>
      <c r="G12" s="391"/>
      <c r="H12" s="391"/>
    </row>
    <row r="13" spans="1:8" ht="14.25" x14ac:dyDescent="0.2">
      <c r="A13" s="219"/>
      <c r="B13" s="390"/>
      <c r="C13" s="390" t="s">
        <v>776</v>
      </c>
      <c r="D13" s="392">
        <v>1</v>
      </c>
      <c r="E13" s="392">
        <v>0</v>
      </c>
      <c r="F13" s="392">
        <v>0</v>
      </c>
      <c r="G13" s="393">
        <f t="shared" ref="G13:G22" si="0">SUM(D13:F13)</f>
        <v>1</v>
      </c>
      <c r="H13" s="389"/>
    </row>
    <row r="14" spans="1:8" x14ac:dyDescent="0.2">
      <c r="B14" s="394"/>
      <c r="C14" s="395" t="s">
        <v>777</v>
      </c>
      <c r="D14" s="396">
        <v>1</v>
      </c>
      <c r="E14" s="392">
        <v>0</v>
      </c>
      <c r="F14" s="392">
        <v>0</v>
      </c>
      <c r="G14" s="393">
        <f t="shared" si="0"/>
        <v>1</v>
      </c>
      <c r="H14" s="389"/>
    </row>
    <row r="15" spans="1:8" s="139" customFormat="1" x14ac:dyDescent="0.2">
      <c r="B15" s="397"/>
      <c r="C15" s="395" t="s">
        <v>778</v>
      </c>
      <c r="D15" s="396">
        <v>1</v>
      </c>
      <c r="E15" s="392">
        <v>0</v>
      </c>
      <c r="F15" s="392">
        <v>0</v>
      </c>
      <c r="G15" s="393">
        <f t="shared" si="0"/>
        <v>1</v>
      </c>
      <c r="H15" s="389"/>
    </row>
    <row r="16" spans="1:8" s="139" customFormat="1" x14ac:dyDescent="0.2">
      <c r="B16" s="394"/>
      <c r="C16" s="395" t="s">
        <v>779</v>
      </c>
      <c r="D16" s="396">
        <v>1</v>
      </c>
      <c r="E16" s="392">
        <v>0</v>
      </c>
      <c r="F16" s="392">
        <v>0</v>
      </c>
      <c r="G16" s="393">
        <f t="shared" si="0"/>
        <v>1</v>
      </c>
      <c r="H16" s="389"/>
    </row>
    <row r="17" spans="1:8" s="139" customFormat="1" x14ac:dyDescent="0.2">
      <c r="B17" s="394"/>
      <c r="C17" s="395" t="s">
        <v>780</v>
      </c>
      <c r="D17" s="396">
        <v>0</v>
      </c>
      <c r="E17" s="396">
        <v>11</v>
      </c>
      <c r="F17" s="392">
        <v>0</v>
      </c>
      <c r="G17" s="393">
        <f t="shared" si="0"/>
        <v>11</v>
      </c>
      <c r="H17" s="389"/>
    </row>
    <row r="18" spans="1:8" s="139" customFormat="1" ht="21.75" customHeight="1" x14ac:dyDescent="0.2">
      <c r="B18" s="394"/>
      <c r="C18" s="395" t="s">
        <v>781</v>
      </c>
      <c r="D18" s="396">
        <v>0</v>
      </c>
      <c r="E18" s="396">
        <v>11</v>
      </c>
      <c r="F18" s="392">
        <v>0</v>
      </c>
      <c r="G18" s="393">
        <f t="shared" si="0"/>
        <v>11</v>
      </c>
      <c r="H18" s="389"/>
    </row>
    <row r="19" spans="1:8" s="139" customFormat="1" x14ac:dyDescent="0.2">
      <c r="A19" s="221" t="s">
        <v>278</v>
      </c>
      <c r="B19" s="394"/>
      <c r="C19" s="395" t="s">
        <v>782</v>
      </c>
      <c r="D19" s="396">
        <v>0</v>
      </c>
      <c r="E19" s="396">
        <v>15</v>
      </c>
      <c r="F19" s="392">
        <v>0</v>
      </c>
      <c r="G19" s="393">
        <f t="shared" si="0"/>
        <v>15</v>
      </c>
      <c r="H19" s="389"/>
    </row>
    <row r="20" spans="1:8" x14ac:dyDescent="0.2">
      <c r="B20" s="394"/>
      <c r="C20" s="395" t="s">
        <v>783</v>
      </c>
      <c r="D20" s="396">
        <v>0</v>
      </c>
      <c r="E20" s="396">
        <v>32</v>
      </c>
      <c r="F20" s="392">
        <v>0</v>
      </c>
      <c r="G20" s="393">
        <f t="shared" si="0"/>
        <v>32</v>
      </c>
      <c r="H20" s="389"/>
    </row>
    <row r="21" spans="1:8" x14ac:dyDescent="0.2">
      <c r="B21" s="394"/>
      <c r="C21" s="395" t="s">
        <v>784</v>
      </c>
      <c r="D21" s="396">
        <v>0</v>
      </c>
      <c r="E21" s="396">
        <v>0</v>
      </c>
      <c r="F21" s="396">
        <v>42</v>
      </c>
      <c r="G21" s="393">
        <f t="shared" si="0"/>
        <v>42</v>
      </c>
      <c r="H21" s="389"/>
    </row>
    <row r="22" spans="1:8" x14ac:dyDescent="0.2">
      <c r="B22" s="394"/>
      <c r="C22" s="395" t="s">
        <v>17</v>
      </c>
      <c r="D22" s="398">
        <f>SUM(D13:D21)</f>
        <v>4</v>
      </c>
      <c r="E22" s="398">
        <f>SUM(E13:E21)</f>
        <v>69</v>
      </c>
      <c r="F22" s="398">
        <f>SUM(F13:F21)</f>
        <v>42</v>
      </c>
      <c r="G22" s="393">
        <f t="shared" si="0"/>
        <v>115</v>
      </c>
      <c r="H22" s="398"/>
    </row>
    <row r="23" spans="1:8" x14ac:dyDescent="0.2">
      <c r="B23" s="225" t="s">
        <v>32</v>
      </c>
      <c r="C23" s="941" t="s">
        <v>461</v>
      </c>
      <c r="D23" s="942"/>
      <c r="E23" s="942"/>
      <c r="F23" s="942"/>
      <c r="G23" s="942"/>
      <c r="H23" s="943"/>
    </row>
    <row r="24" spans="1:8" ht="12.75" customHeight="1" x14ac:dyDescent="0.2">
      <c r="B24" s="220">
        <v>1</v>
      </c>
      <c r="C24" s="390" t="s">
        <v>785</v>
      </c>
      <c r="D24" s="399">
        <v>1</v>
      </c>
      <c r="E24" s="399">
        <v>0</v>
      </c>
      <c r="F24" s="399">
        <v>0</v>
      </c>
      <c r="G24" s="393">
        <f t="shared" ref="G24:G32" si="1">SUM(D24:F24)</f>
        <v>1</v>
      </c>
      <c r="H24" s="142"/>
    </row>
    <row r="25" spans="1:8" ht="12.75" customHeight="1" x14ac:dyDescent="0.2">
      <c r="B25" s="144">
        <v>2</v>
      </c>
      <c r="C25" s="390" t="s">
        <v>786</v>
      </c>
      <c r="D25" s="399">
        <v>1</v>
      </c>
      <c r="E25" s="399">
        <v>2</v>
      </c>
      <c r="F25" s="396">
        <v>0</v>
      </c>
      <c r="G25" s="393">
        <f t="shared" si="1"/>
        <v>3</v>
      </c>
      <c r="H25" s="144"/>
    </row>
    <row r="26" spans="1:8" ht="12.75" customHeight="1" x14ac:dyDescent="0.2">
      <c r="B26" s="220">
        <v>3</v>
      </c>
      <c r="C26" s="395" t="s">
        <v>787</v>
      </c>
      <c r="D26" s="396">
        <v>1</v>
      </c>
      <c r="E26" s="396">
        <v>0</v>
      </c>
      <c r="F26" s="396">
        <v>0</v>
      </c>
      <c r="G26" s="393">
        <f t="shared" si="1"/>
        <v>1</v>
      </c>
      <c r="H26" s="144"/>
    </row>
    <row r="27" spans="1:8" x14ac:dyDescent="0.2">
      <c r="B27" s="144">
        <v>4</v>
      </c>
      <c r="C27" s="395" t="s">
        <v>788</v>
      </c>
      <c r="D27" s="396">
        <v>1</v>
      </c>
      <c r="E27" s="396">
        <v>0</v>
      </c>
      <c r="F27" s="396">
        <v>0</v>
      </c>
      <c r="G27" s="393">
        <f t="shared" si="1"/>
        <v>1</v>
      </c>
      <c r="H27" s="144"/>
    </row>
    <row r="28" spans="1:8" x14ac:dyDescent="0.2">
      <c r="B28" s="220">
        <v>5</v>
      </c>
      <c r="C28" s="395" t="s">
        <v>789</v>
      </c>
      <c r="D28" s="396">
        <v>1</v>
      </c>
      <c r="E28" s="396">
        <v>0</v>
      </c>
      <c r="F28" s="396">
        <v>0</v>
      </c>
      <c r="G28" s="393">
        <f t="shared" si="1"/>
        <v>1</v>
      </c>
      <c r="H28" s="144"/>
    </row>
    <row r="29" spans="1:8" x14ac:dyDescent="0.2">
      <c r="B29" s="144">
        <v>6</v>
      </c>
      <c r="C29" s="395" t="s">
        <v>790</v>
      </c>
      <c r="D29" s="396">
        <v>1</v>
      </c>
      <c r="E29" s="396">
        <v>15</v>
      </c>
      <c r="F29" s="396">
        <v>0</v>
      </c>
      <c r="G29" s="393">
        <f t="shared" si="1"/>
        <v>16</v>
      </c>
      <c r="H29" s="144"/>
    </row>
    <row r="30" spans="1:8" x14ac:dyDescent="0.2">
      <c r="B30" s="220">
        <v>7</v>
      </c>
      <c r="C30" s="395" t="s">
        <v>791</v>
      </c>
      <c r="D30" s="396">
        <v>1</v>
      </c>
      <c r="E30" s="396">
        <v>0</v>
      </c>
      <c r="F30" s="396">
        <v>0</v>
      </c>
      <c r="G30" s="393">
        <f t="shared" si="1"/>
        <v>1</v>
      </c>
      <c r="H30" s="144"/>
    </row>
    <row r="31" spans="1:8" x14ac:dyDescent="0.2">
      <c r="B31" s="144">
        <v>8</v>
      </c>
      <c r="C31" s="394" t="s">
        <v>792</v>
      </c>
      <c r="D31" s="396">
        <v>1</v>
      </c>
      <c r="E31" s="396">
        <v>0</v>
      </c>
      <c r="F31" s="396">
        <v>0</v>
      </c>
      <c r="G31" s="393">
        <f t="shared" si="1"/>
        <v>1</v>
      </c>
      <c r="H31" s="144"/>
    </row>
    <row r="32" spans="1:8" x14ac:dyDescent="0.2">
      <c r="B32" s="220">
        <v>9</v>
      </c>
      <c r="C32" s="394" t="s">
        <v>793</v>
      </c>
      <c r="D32" s="396">
        <v>0</v>
      </c>
      <c r="E32" s="396">
        <v>0</v>
      </c>
      <c r="F32" s="396">
        <v>0</v>
      </c>
      <c r="G32" s="393">
        <f t="shared" si="1"/>
        <v>0</v>
      </c>
      <c r="H32" s="144"/>
    </row>
    <row r="33" spans="2:8" x14ac:dyDescent="0.2">
      <c r="B33" s="144">
        <v>10</v>
      </c>
      <c r="C33" s="394" t="s">
        <v>17</v>
      </c>
      <c r="D33" s="398">
        <f>SUM(D24:D32)</f>
        <v>8</v>
      </c>
      <c r="E33" s="398">
        <f>SUM(E24:E32)</f>
        <v>17</v>
      </c>
      <c r="F33" s="398">
        <f>SUM(F24:F32)</f>
        <v>0</v>
      </c>
      <c r="G33" s="398">
        <f>SUM(G24:G32)</f>
        <v>25</v>
      </c>
      <c r="H33" s="144"/>
    </row>
    <row r="34" spans="2:8" x14ac:dyDescent="0.2">
      <c r="B34" s="214"/>
      <c r="C34" s="214"/>
      <c r="D34" s="214"/>
      <c r="E34" s="214"/>
      <c r="F34" s="214"/>
      <c r="G34" s="214"/>
      <c r="H34" s="214"/>
    </row>
    <row r="38" spans="2:8" x14ac:dyDescent="0.2">
      <c r="B38" s="206" t="s">
        <v>11</v>
      </c>
      <c r="H38" s="363" t="s">
        <v>12</v>
      </c>
    </row>
    <row r="39" spans="2:8" x14ac:dyDescent="0.2">
      <c r="H39" s="363" t="s">
        <v>956</v>
      </c>
    </row>
    <row r="40" spans="2:8" x14ac:dyDescent="0.2">
      <c r="H40" s="363" t="s">
        <v>775</v>
      </c>
    </row>
    <row r="41" spans="2:8" x14ac:dyDescent="0.2">
      <c r="F41" s="206" t="s">
        <v>83</v>
      </c>
    </row>
  </sheetData>
  <mergeCells count="10">
    <mergeCell ref="C23:H23"/>
    <mergeCell ref="H8:H9"/>
    <mergeCell ref="C11:H11"/>
    <mergeCell ref="A2:H2"/>
    <mergeCell ref="A3:H3"/>
    <mergeCell ref="A5:H5"/>
    <mergeCell ref="A7:B7"/>
    <mergeCell ref="B8:B9"/>
    <mergeCell ref="C8:C9"/>
    <mergeCell ref="D8:G8"/>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&amp;C- 70 -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view="pageBreakPreview" topLeftCell="A4" zoomScaleSheetLayoutView="100" workbookViewId="0">
      <selection activeCell="H28" sqref="H28"/>
    </sheetView>
  </sheetViews>
  <sheetFormatPr defaultRowHeight="12.75" x14ac:dyDescent="0.2"/>
  <cols>
    <col min="1" max="1" width="8.28515625" customWidth="1"/>
    <col min="2" max="2" width="20.5703125" bestFit="1" customWidth="1"/>
    <col min="3" max="3" width="14.7109375" customWidth="1"/>
    <col min="4" max="4" width="21" customWidth="1"/>
    <col min="5" max="5" width="21.140625" customWidth="1"/>
    <col min="6" max="6" width="20.7109375" customWidth="1"/>
    <col min="7" max="7" width="23.5703125" customWidth="1"/>
    <col min="8" max="8" width="17.42578125" customWidth="1"/>
  </cols>
  <sheetData>
    <row r="1" spans="1:8" ht="18" x14ac:dyDescent="0.35">
      <c r="A1" s="861" t="s">
        <v>0</v>
      </c>
      <c r="B1" s="861"/>
      <c r="C1" s="861"/>
      <c r="D1" s="861"/>
      <c r="E1" s="861"/>
      <c r="F1" s="861"/>
      <c r="H1" s="198" t="s">
        <v>642</v>
      </c>
    </row>
    <row r="2" spans="1:8" ht="21" x14ac:dyDescent="0.35">
      <c r="A2" s="862" t="s">
        <v>821</v>
      </c>
      <c r="B2" s="862"/>
      <c r="C2" s="862"/>
      <c r="D2" s="862"/>
      <c r="E2" s="862"/>
      <c r="F2" s="862"/>
      <c r="G2" s="862"/>
    </row>
    <row r="3" spans="1:8" ht="15" x14ac:dyDescent="0.3">
      <c r="A3" s="200"/>
      <c r="B3" s="200"/>
    </row>
    <row r="4" spans="1:8" ht="18" customHeight="1" x14ac:dyDescent="0.35">
      <c r="A4" s="863" t="s">
        <v>643</v>
      </c>
      <c r="B4" s="863"/>
      <c r="C4" s="863"/>
      <c r="D4" s="863"/>
      <c r="E4" s="863"/>
      <c r="F4" s="863"/>
      <c r="G4" s="863"/>
    </row>
    <row r="5" spans="1:8" ht="15" x14ac:dyDescent="0.3">
      <c r="A5" s="201" t="s">
        <v>756</v>
      </c>
      <c r="B5" s="201"/>
    </row>
    <row r="6" spans="1:8" ht="15" x14ac:dyDescent="0.3">
      <c r="A6" s="201"/>
      <c r="B6" s="201"/>
      <c r="F6" s="864" t="s">
        <v>853</v>
      </c>
      <c r="G6" s="864"/>
      <c r="H6" s="864"/>
    </row>
    <row r="7" spans="1:8" ht="59.25" customHeight="1" x14ac:dyDescent="0.2">
      <c r="A7" s="202" t="s">
        <v>2</v>
      </c>
      <c r="B7" s="293" t="s">
        <v>3</v>
      </c>
      <c r="C7" s="298" t="s">
        <v>644</v>
      </c>
      <c r="D7" s="298" t="s">
        <v>645</v>
      </c>
      <c r="E7" s="298" t="s">
        <v>646</v>
      </c>
      <c r="F7" s="298" t="s">
        <v>647</v>
      </c>
      <c r="G7" s="330" t="s">
        <v>969</v>
      </c>
      <c r="H7" s="282" t="s">
        <v>744</v>
      </c>
    </row>
    <row r="8" spans="1:8" s="198" customFormat="1" ht="15" x14ac:dyDescent="0.25">
      <c r="A8" s="203" t="s">
        <v>259</v>
      </c>
      <c r="B8" s="203" t="s">
        <v>260</v>
      </c>
      <c r="C8" s="203" t="s">
        <v>261</v>
      </c>
      <c r="D8" s="203" t="s">
        <v>262</v>
      </c>
      <c r="E8" s="203" t="s">
        <v>263</v>
      </c>
      <c r="F8" s="203" t="s">
        <v>264</v>
      </c>
      <c r="G8" s="331" t="s">
        <v>265</v>
      </c>
      <c r="H8" s="233">
        <v>8</v>
      </c>
    </row>
    <row r="9" spans="1:8" s="198" customFormat="1" ht="15" x14ac:dyDescent="0.25">
      <c r="A9" s="8">
        <v>1</v>
      </c>
      <c r="B9" s="9" t="s">
        <v>757</v>
      </c>
      <c r="C9" s="490">
        <f>'AT-3'!G9</f>
        <v>1985</v>
      </c>
      <c r="D9" s="490">
        <v>0</v>
      </c>
      <c r="E9" s="490">
        <v>3</v>
      </c>
      <c r="F9" s="490">
        <v>0</v>
      </c>
      <c r="G9" s="491">
        <v>0</v>
      </c>
      <c r="H9" s="490">
        <v>0</v>
      </c>
    </row>
    <row r="10" spans="1:8" s="198" customFormat="1" ht="15" x14ac:dyDescent="0.25">
      <c r="A10" s="8">
        <v>2</v>
      </c>
      <c r="B10" s="9" t="s">
        <v>758</v>
      </c>
      <c r="C10" s="490">
        <f>'AT-3'!G10</f>
        <v>936</v>
      </c>
      <c r="D10" s="491">
        <v>0</v>
      </c>
      <c r="E10" s="491">
        <v>5</v>
      </c>
      <c r="F10" s="491">
        <v>3</v>
      </c>
      <c r="G10" s="491">
        <v>0</v>
      </c>
      <c r="H10" s="490">
        <v>0</v>
      </c>
    </row>
    <row r="11" spans="1:8" s="198" customFormat="1" ht="15" x14ac:dyDescent="0.25">
      <c r="A11" s="8">
        <v>3</v>
      </c>
      <c r="B11" s="9" t="s">
        <v>759</v>
      </c>
      <c r="C11" s="490">
        <f>'AT-3'!G11</f>
        <v>1396</v>
      </c>
      <c r="D11" s="611">
        <v>0</v>
      </c>
      <c r="E11" s="611">
        <v>12</v>
      </c>
      <c r="F11" s="611">
        <v>0</v>
      </c>
      <c r="G11" s="611">
        <v>0</v>
      </c>
      <c r="H11" s="490">
        <v>0</v>
      </c>
    </row>
    <row r="12" spans="1:8" s="198" customFormat="1" ht="15" x14ac:dyDescent="0.25">
      <c r="A12" s="8">
        <v>4</v>
      </c>
      <c r="B12" s="9" t="s">
        <v>760</v>
      </c>
      <c r="C12" s="490">
        <f>'AT-3'!G12</f>
        <v>816</v>
      </c>
      <c r="D12" s="491">
        <v>0</v>
      </c>
      <c r="E12" s="491">
        <v>13</v>
      </c>
      <c r="F12" s="491">
        <v>0</v>
      </c>
      <c r="G12" s="491">
        <v>0</v>
      </c>
      <c r="H12" s="490">
        <v>0</v>
      </c>
    </row>
    <row r="13" spans="1:8" s="198" customFormat="1" ht="15" x14ac:dyDescent="0.25">
      <c r="A13" s="8">
        <v>5</v>
      </c>
      <c r="B13" s="9" t="s">
        <v>761</v>
      </c>
      <c r="C13" s="490">
        <f>'AT-3'!G13</f>
        <v>975</v>
      </c>
      <c r="D13" s="491">
        <v>13</v>
      </c>
      <c r="E13" s="491">
        <v>0</v>
      </c>
      <c r="F13" s="491">
        <v>0</v>
      </c>
      <c r="G13" s="491">
        <v>0</v>
      </c>
      <c r="H13" s="490">
        <v>0</v>
      </c>
    </row>
    <row r="14" spans="1:8" s="198" customFormat="1" ht="15" x14ac:dyDescent="0.25">
      <c r="A14" s="332">
        <v>6</v>
      </c>
      <c r="B14" s="204" t="s">
        <v>762</v>
      </c>
      <c r="C14" s="490">
        <f>'AT-3'!G14</f>
        <v>569</v>
      </c>
      <c r="D14" s="490">
        <v>0</v>
      </c>
      <c r="E14" s="490">
        <v>7</v>
      </c>
      <c r="F14" s="490">
        <v>9</v>
      </c>
      <c r="G14" s="491">
        <v>0</v>
      </c>
      <c r="H14" s="490">
        <v>0</v>
      </c>
    </row>
    <row r="15" spans="1:8" s="198" customFormat="1" ht="15" x14ac:dyDescent="0.25">
      <c r="A15" s="8">
        <v>7</v>
      </c>
      <c r="B15" s="9" t="s">
        <v>763</v>
      </c>
      <c r="C15" s="490">
        <f>'AT-3'!G15</f>
        <v>622</v>
      </c>
      <c r="D15" s="491">
        <v>0</v>
      </c>
      <c r="E15" s="491">
        <v>4</v>
      </c>
      <c r="F15" s="491">
        <v>0</v>
      </c>
      <c r="G15" s="491">
        <v>0</v>
      </c>
      <c r="H15" s="490">
        <v>0</v>
      </c>
    </row>
    <row r="16" spans="1:8" s="198" customFormat="1" ht="15" x14ac:dyDescent="0.25">
      <c r="A16" s="8">
        <v>8</v>
      </c>
      <c r="B16" s="9" t="s">
        <v>764</v>
      </c>
      <c r="C16" s="490">
        <f>'AT-3'!G16</f>
        <v>811</v>
      </c>
      <c r="D16" s="491">
        <v>0</v>
      </c>
      <c r="E16" s="491">
        <v>0</v>
      </c>
      <c r="F16" s="491">
        <v>0</v>
      </c>
      <c r="G16" s="491">
        <v>0</v>
      </c>
      <c r="H16" s="490">
        <v>0</v>
      </c>
    </row>
    <row r="17" spans="1:13" x14ac:dyDescent="0.2">
      <c r="A17" s="333">
        <v>9</v>
      </c>
      <c r="B17" s="9" t="s">
        <v>765</v>
      </c>
      <c r="C17" s="490">
        <f>'AT-3'!G17</f>
        <v>1885</v>
      </c>
      <c r="D17" s="491">
        <v>0</v>
      </c>
      <c r="E17" s="491">
        <v>0</v>
      </c>
      <c r="F17" s="491">
        <v>0</v>
      </c>
      <c r="G17" s="491">
        <v>0</v>
      </c>
      <c r="H17" s="490">
        <v>0</v>
      </c>
    </row>
    <row r="18" spans="1:13" x14ac:dyDescent="0.2">
      <c r="A18" s="8">
        <v>10</v>
      </c>
      <c r="B18" s="9" t="s">
        <v>766</v>
      </c>
      <c r="C18" s="490">
        <f>'AT-3'!G18</f>
        <v>707</v>
      </c>
      <c r="D18" s="491">
        <v>469</v>
      </c>
      <c r="E18" s="491">
        <v>0</v>
      </c>
      <c r="F18" s="491">
        <v>0</v>
      </c>
      <c r="G18" s="491">
        <v>469</v>
      </c>
      <c r="H18" s="490">
        <v>0</v>
      </c>
    </row>
    <row r="19" spans="1:13" x14ac:dyDescent="0.2">
      <c r="A19" s="8">
        <v>11</v>
      </c>
      <c r="B19" s="9" t="s">
        <v>767</v>
      </c>
      <c r="C19" s="490">
        <f>'AT-3'!G19</f>
        <v>976</v>
      </c>
      <c r="D19" s="491">
        <v>0</v>
      </c>
      <c r="E19" s="491">
        <v>0</v>
      </c>
      <c r="F19" s="491">
        <v>0</v>
      </c>
      <c r="G19" s="491">
        <v>0</v>
      </c>
      <c r="H19" s="490">
        <v>0</v>
      </c>
    </row>
    <row r="20" spans="1:13" x14ac:dyDescent="0.2">
      <c r="A20" s="746" t="s">
        <v>17</v>
      </c>
      <c r="B20" s="747"/>
      <c r="C20" s="324">
        <f>SUM(C9:C19)</f>
        <v>11678</v>
      </c>
      <c r="D20" s="324">
        <f t="shared" ref="D20:H20" si="0">SUM(D9:D19)</f>
        <v>482</v>
      </c>
      <c r="E20" s="324">
        <f t="shared" si="0"/>
        <v>44</v>
      </c>
      <c r="F20" s="324">
        <f t="shared" si="0"/>
        <v>12</v>
      </c>
      <c r="G20" s="324">
        <f t="shared" si="0"/>
        <v>469</v>
      </c>
      <c r="H20" s="324">
        <f t="shared" si="0"/>
        <v>0</v>
      </c>
    </row>
    <row r="21" spans="1:13" x14ac:dyDescent="0.2">
      <c r="A21" s="205"/>
    </row>
    <row r="22" spans="1:13" x14ac:dyDescent="0.2">
      <c r="A22" s="205"/>
    </row>
    <row r="23" spans="1:13" x14ac:dyDescent="0.2">
      <c r="A23" s="205"/>
    </row>
    <row r="24" spans="1:13" x14ac:dyDescent="0.2">
      <c r="A24" s="205"/>
    </row>
    <row r="27" spans="1:13" ht="15" customHeight="1" x14ac:dyDescent="0.2">
      <c r="A27" s="299"/>
      <c r="B27" s="299"/>
      <c r="C27" s="299"/>
      <c r="D27" s="299"/>
      <c r="E27" s="299"/>
      <c r="F27" s="388"/>
      <c r="G27" s="388"/>
      <c r="H27" s="363" t="s">
        <v>12</v>
      </c>
      <c r="I27" s="349"/>
    </row>
    <row r="28" spans="1:13" ht="15" customHeight="1" x14ac:dyDescent="0.2">
      <c r="A28" s="299"/>
      <c r="B28" s="299"/>
      <c r="C28" s="299"/>
      <c r="D28" s="299"/>
      <c r="E28" s="299"/>
      <c r="F28" s="388"/>
      <c r="G28" s="388"/>
      <c r="H28" s="363" t="s">
        <v>956</v>
      </c>
      <c r="I28" s="349"/>
    </row>
    <row r="29" spans="1:13" ht="15" customHeight="1" x14ac:dyDescent="0.2">
      <c r="A29" s="299"/>
      <c r="B29" s="299"/>
      <c r="C29" s="299"/>
      <c r="D29" s="299"/>
      <c r="E29" s="299"/>
      <c r="F29" s="221"/>
      <c r="G29" s="221"/>
      <c r="H29" s="363" t="s">
        <v>775</v>
      </c>
      <c r="I29" s="221"/>
    </row>
    <row r="30" spans="1:13" x14ac:dyDescent="0.2">
      <c r="A30" s="299" t="s">
        <v>11</v>
      </c>
      <c r="C30" s="299"/>
      <c r="D30" s="299"/>
      <c r="E30" s="299"/>
      <c r="F30" s="952" t="s">
        <v>83</v>
      </c>
      <c r="G30" s="952"/>
      <c r="H30" s="299"/>
      <c r="I30" s="299"/>
    </row>
    <row r="31" spans="1:13" x14ac:dyDescent="0.2">
      <c r="A31" s="299"/>
      <c r="B31" s="299"/>
      <c r="C31" s="299"/>
      <c r="D31" s="299"/>
      <c r="E31" s="299"/>
      <c r="F31" s="299"/>
      <c r="G31" s="299"/>
      <c r="H31" s="299"/>
      <c r="I31" s="299"/>
      <c r="J31" s="299"/>
      <c r="K31" s="299"/>
      <c r="L31" s="299"/>
      <c r="M31" s="299"/>
    </row>
  </sheetData>
  <mergeCells count="6">
    <mergeCell ref="F30:G30"/>
    <mergeCell ref="A1:F1"/>
    <mergeCell ref="A2:G2"/>
    <mergeCell ref="A4:G4"/>
    <mergeCell ref="F6:H6"/>
    <mergeCell ref="A20:B20"/>
  </mergeCells>
  <printOptions horizontalCentered="1" verticalCentered="1"/>
  <pageMargins left="0.70866141732283505" right="0.70866141732283505" top="0.196850393700787" bottom="0.196850393700787" header="0.31496062992126" footer="0.31496062992126"/>
  <pageSetup paperSize="9" scale="90" orientation="landscape" r:id="rId1"/>
  <headerFooter>
    <oddFooter>&amp;C- 71 -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SheetLayoutView="100" workbookViewId="0">
      <selection activeCell="H29" sqref="H29"/>
    </sheetView>
  </sheetViews>
  <sheetFormatPr defaultRowHeight="12.75" x14ac:dyDescent="0.2"/>
  <cols>
    <col min="1" max="1" width="5.7109375" customWidth="1"/>
    <col min="2" max="2" width="20.5703125" bestFit="1" customWidth="1"/>
    <col min="3" max="3" width="14.7109375" customWidth="1"/>
    <col min="4" max="4" width="21" customWidth="1"/>
    <col min="5" max="5" width="15.7109375" customWidth="1"/>
    <col min="6" max="6" width="12.7109375" customWidth="1"/>
    <col min="7" max="7" width="28.5703125" customWidth="1"/>
    <col min="8" max="8" width="19.42578125" customWidth="1"/>
  </cols>
  <sheetData>
    <row r="1" spans="1:8" ht="18" x14ac:dyDescent="0.35">
      <c r="A1" s="861" t="s">
        <v>0</v>
      </c>
      <c r="B1" s="861"/>
      <c r="C1" s="861"/>
      <c r="D1" s="861"/>
      <c r="E1" s="861"/>
      <c r="F1" s="861"/>
      <c r="H1" s="198" t="s">
        <v>745</v>
      </c>
    </row>
    <row r="2" spans="1:8" ht="21" x14ac:dyDescent="0.35">
      <c r="A2" s="862" t="s">
        <v>821</v>
      </c>
      <c r="B2" s="862"/>
      <c r="C2" s="862"/>
      <c r="D2" s="862"/>
      <c r="E2" s="862"/>
      <c r="F2" s="862"/>
      <c r="G2" s="862"/>
    </row>
    <row r="3" spans="1:8" ht="15" x14ac:dyDescent="0.3">
      <c r="A3" s="200"/>
      <c r="B3" s="200"/>
    </row>
    <row r="4" spans="1:8" ht="18" customHeight="1" x14ac:dyDescent="0.35">
      <c r="A4" s="863" t="s">
        <v>746</v>
      </c>
      <c r="B4" s="863"/>
      <c r="C4" s="863"/>
      <c r="D4" s="863"/>
      <c r="E4" s="863"/>
      <c r="F4" s="863"/>
      <c r="G4" s="863"/>
    </row>
    <row r="5" spans="1:8" ht="15" x14ac:dyDescent="0.3">
      <c r="A5" s="201" t="s">
        <v>756</v>
      </c>
      <c r="B5" s="201"/>
    </row>
    <row r="6" spans="1:8" ht="15" x14ac:dyDescent="0.3">
      <c r="A6" s="201"/>
      <c r="B6" s="201"/>
      <c r="F6" s="864" t="s">
        <v>853</v>
      </c>
      <c r="G6" s="864"/>
      <c r="H6" s="864"/>
    </row>
    <row r="7" spans="1:8" ht="59.25" customHeight="1" x14ac:dyDescent="0.2">
      <c r="A7" s="293" t="s">
        <v>2</v>
      </c>
      <c r="B7" s="293" t="s">
        <v>3</v>
      </c>
      <c r="C7" s="298" t="s">
        <v>747</v>
      </c>
      <c r="D7" s="298" t="s">
        <v>748</v>
      </c>
      <c r="E7" s="298" t="s">
        <v>749</v>
      </c>
      <c r="F7" s="298" t="s">
        <v>750</v>
      </c>
      <c r="G7" s="330" t="s">
        <v>751</v>
      </c>
      <c r="H7" s="282" t="s">
        <v>752</v>
      </c>
    </row>
    <row r="8" spans="1:8" s="198" customFormat="1" ht="15" x14ac:dyDescent="0.25">
      <c r="A8" s="203" t="s">
        <v>259</v>
      </c>
      <c r="B8" s="203" t="s">
        <v>260</v>
      </c>
      <c r="C8" s="203" t="s">
        <v>261</v>
      </c>
      <c r="D8" s="203" t="s">
        <v>262</v>
      </c>
      <c r="E8" s="203" t="s">
        <v>263</v>
      </c>
      <c r="F8" s="203" t="s">
        <v>264</v>
      </c>
      <c r="G8" s="331" t="s">
        <v>265</v>
      </c>
      <c r="H8" s="233">
        <v>8</v>
      </c>
    </row>
    <row r="9" spans="1:8" s="198" customFormat="1" ht="15" x14ac:dyDescent="0.25">
      <c r="A9" s="8">
        <v>1</v>
      </c>
      <c r="B9" s="9" t="s">
        <v>757</v>
      </c>
      <c r="C9" s="447">
        <f>'AT-8_Hon_CCH_Pry'!D14+'AT-8A_Hon_CCH_UPry'!D13</f>
        <v>3024</v>
      </c>
      <c r="D9" s="447">
        <v>600</v>
      </c>
      <c r="E9" s="447">
        <v>10</v>
      </c>
      <c r="F9" s="448" t="s">
        <v>968</v>
      </c>
      <c r="G9" s="575" t="s">
        <v>967</v>
      </c>
      <c r="H9" s="576" t="s">
        <v>798</v>
      </c>
    </row>
    <row r="10" spans="1:8" s="198" customFormat="1" ht="15" x14ac:dyDescent="0.25">
      <c r="A10" s="8">
        <v>2</v>
      </c>
      <c r="B10" s="9" t="s">
        <v>758</v>
      </c>
      <c r="C10" s="447">
        <f>'AT-8_Hon_CCH_Pry'!D15+'AT-8A_Hon_CCH_UPry'!D14</f>
        <v>1639</v>
      </c>
      <c r="D10" s="447">
        <v>300</v>
      </c>
      <c r="E10" s="447">
        <v>10</v>
      </c>
      <c r="F10" s="448" t="s">
        <v>968</v>
      </c>
      <c r="G10" s="575" t="s">
        <v>967</v>
      </c>
      <c r="H10" s="642" t="s">
        <v>973</v>
      </c>
    </row>
    <row r="11" spans="1:8" s="198" customFormat="1" ht="15" x14ac:dyDescent="0.25">
      <c r="A11" s="8">
        <v>3</v>
      </c>
      <c r="B11" s="9" t="s">
        <v>759</v>
      </c>
      <c r="C11" s="447">
        <f>'AT-8_Hon_CCH_Pry'!D16+'AT-8A_Hon_CCH_UPry'!D15</f>
        <v>2337</v>
      </c>
      <c r="D11" s="612">
        <v>600</v>
      </c>
      <c r="E11" s="447">
        <v>10</v>
      </c>
      <c r="F11" s="448" t="s">
        <v>968</v>
      </c>
      <c r="G11" s="575" t="s">
        <v>967</v>
      </c>
      <c r="H11" s="642" t="s">
        <v>973</v>
      </c>
    </row>
    <row r="12" spans="1:8" s="198" customFormat="1" ht="15" x14ac:dyDescent="0.25">
      <c r="A12" s="8">
        <v>4</v>
      </c>
      <c r="B12" s="9" t="s">
        <v>760</v>
      </c>
      <c r="C12" s="447">
        <f>'AT-8_Hon_CCH_Pry'!D17+'AT-8A_Hon_CCH_UPry'!D16</f>
        <v>1009</v>
      </c>
      <c r="D12" s="447">
        <v>300</v>
      </c>
      <c r="E12" s="447">
        <v>10</v>
      </c>
      <c r="F12" s="448" t="s">
        <v>968</v>
      </c>
      <c r="G12" s="575" t="s">
        <v>967</v>
      </c>
      <c r="H12" s="642" t="s">
        <v>973</v>
      </c>
    </row>
    <row r="13" spans="1:8" s="198" customFormat="1" ht="15" x14ac:dyDescent="0.25">
      <c r="A13" s="8">
        <v>5</v>
      </c>
      <c r="B13" s="9" t="s">
        <v>761</v>
      </c>
      <c r="C13" s="447">
        <f>'AT-8_Hon_CCH_Pry'!D18+'AT-8A_Hon_CCH_UPry'!D17</f>
        <v>1609</v>
      </c>
      <c r="D13" s="447">
        <v>600</v>
      </c>
      <c r="E13" s="447">
        <v>10</v>
      </c>
      <c r="F13" s="448" t="s">
        <v>968</v>
      </c>
      <c r="G13" s="575" t="s">
        <v>967</v>
      </c>
      <c r="H13" s="642" t="s">
        <v>973</v>
      </c>
    </row>
    <row r="14" spans="1:8" s="198" customFormat="1" ht="15" x14ac:dyDescent="0.25">
      <c r="A14" s="332">
        <v>6</v>
      </c>
      <c r="B14" s="204" t="s">
        <v>762</v>
      </c>
      <c r="C14" s="447">
        <f>'AT-8_Hon_CCH_Pry'!D19+'AT-8A_Hon_CCH_UPry'!D18</f>
        <v>735</v>
      </c>
      <c r="D14" s="447">
        <v>300</v>
      </c>
      <c r="E14" s="447">
        <v>10</v>
      </c>
      <c r="F14" s="448" t="s">
        <v>968</v>
      </c>
      <c r="G14" s="575" t="s">
        <v>967</v>
      </c>
      <c r="H14" s="642" t="s">
        <v>973</v>
      </c>
    </row>
    <row r="15" spans="1:8" s="198" customFormat="1" ht="15" x14ac:dyDescent="0.25">
      <c r="A15" s="8">
        <v>7</v>
      </c>
      <c r="B15" s="9" t="s">
        <v>763</v>
      </c>
      <c r="C15" s="447">
        <f>'AT-8_Hon_CCH_Pry'!D20+'AT-8A_Hon_CCH_UPry'!D19</f>
        <v>1244</v>
      </c>
      <c r="D15" s="447">
        <v>300</v>
      </c>
      <c r="E15" s="447">
        <v>10</v>
      </c>
      <c r="F15" s="448" t="s">
        <v>968</v>
      </c>
      <c r="G15" s="575" t="s">
        <v>972</v>
      </c>
      <c r="H15" s="642" t="s">
        <v>974</v>
      </c>
    </row>
    <row r="16" spans="1:8" s="198" customFormat="1" ht="15" x14ac:dyDescent="0.25">
      <c r="A16" s="8">
        <v>8</v>
      </c>
      <c r="B16" s="9" t="s">
        <v>764</v>
      </c>
      <c r="C16" s="447">
        <f>'AT-8_Hon_CCH_Pry'!D21+'AT-8A_Hon_CCH_UPry'!D20</f>
        <v>1372</v>
      </c>
      <c r="D16" s="447">
        <v>300</v>
      </c>
      <c r="E16" s="447">
        <v>10</v>
      </c>
      <c r="F16" s="448" t="s">
        <v>968</v>
      </c>
      <c r="G16" s="575" t="s">
        <v>972</v>
      </c>
      <c r="H16" s="642" t="s">
        <v>974</v>
      </c>
    </row>
    <row r="17" spans="1:13" ht="15" x14ac:dyDescent="0.25">
      <c r="A17" s="333">
        <v>9</v>
      </c>
      <c r="B17" s="9" t="s">
        <v>765</v>
      </c>
      <c r="C17" s="447">
        <f>'AT-8_Hon_CCH_Pry'!D22+'AT-8A_Hon_CCH_UPry'!D21</f>
        <v>2793</v>
      </c>
      <c r="D17" s="450">
        <v>600</v>
      </c>
      <c r="E17" s="447">
        <v>10</v>
      </c>
      <c r="F17" s="448" t="s">
        <v>968</v>
      </c>
      <c r="G17" s="575" t="s">
        <v>972</v>
      </c>
      <c r="H17" s="642" t="s">
        <v>974</v>
      </c>
    </row>
    <row r="18" spans="1:13" ht="15" x14ac:dyDescent="0.25">
      <c r="A18" s="8">
        <v>10</v>
      </c>
      <c r="B18" s="9" t="s">
        <v>766</v>
      </c>
      <c r="C18" s="447">
        <f>'AT-8_Hon_CCH_Pry'!D23+'AT-8A_Hon_CCH_UPry'!D22</f>
        <v>1104</v>
      </c>
      <c r="D18" s="450">
        <v>300</v>
      </c>
      <c r="E18" s="447">
        <v>10</v>
      </c>
      <c r="F18" s="448" t="s">
        <v>968</v>
      </c>
      <c r="G18" s="575" t="s">
        <v>972</v>
      </c>
      <c r="H18" s="642" t="s">
        <v>974</v>
      </c>
    </row>
    <row r="19" spans="1:13" ht="15" x14ac:dyDescent="0.25">
      <c r="A19" s="8">
        <v>11</v>
      </c>
      <c r="B19" s="9" t="s">
        <v>767</v>
      </c>
      <c r="C19" s="447">
        <f>'AT-8_Hon_CCH_Pry'!D24+'AT-8A_Hon_CCH_UPry'!D23</f>
        <v>1534</v>
      </c>
      <c r="D19" s="450">
        <v>300</v>
      </c>
      <c r="E19" s="447">
        <v>10</v>
      </c>
      <c r="F19" s="448" t="s">
        <v>968</v>
      </c>
      <c r="G19" s="575" t="s">
        <v>972</v>
      </c>
      <c r="H19" s="642" t="s">
        <v>974</v>
      </c>
    </row>
    <row r="20" spans="1:13" ht="15" x14ac:dyDescent="0.25">
      <c r="A20" s="750" t="s">
        <v>17</v>
      </c>
      <c r="B20" s="750"/>
      <c r="C20" s="451">
        <f>SUM(C9:C19)</f>
        <v>18400</v>
      </c>
      <c r="D20" s="451">
        <f t="shared" ref="D20:E20" si="0">SUM(D9:D19)</f>
        <v>4500</v>
      </c>
      <c r="E20" s="451">
        <f t="shared" si="0"/>
        <v>110</v>
      </c>
      <c r="F20" s="451"/>
      <c r="G20" s="451"/>
      <c r="H20" s="449"/>
    </row>
    <row r="21" spans="1:13" x14ac:dyDescent="0.2">
      <c r="A21" s="205"/>
    </row>
    <row r="22" spans="1:13" x14ac:dyDescent="0.2">
      <c r="A22" s="205"/>
    </row>
    <row r="23" spans="1:13" x14ac:dyDescent="0.2">
      <c r="A23" s="205"/>
    </row>
    <row r="24" spans="1:13" x14ac:dyDescent="0.2">
      <c r="A24" s="205"/>
    </row>
    <row r="25" spans="1:13" x14ac:dyDescent="0.2">
      <c r="A25" s="205"/>
    </row>
    <row r="28" spans="1:13" ht="15" customHeight="1" x14ac:dyDescent="0.2">
      <c r="A28" s="299"/>
      <c r="B28" s="299"/>
      <c r="C28" s="299"/>
      <c r="D28" s="299"/>
      <c r="E28" s="299"/>
      <c r="F28" s="388"/>
      <c r="G28" s="388"/>
      <c r="H28" s="363" t="s">
        <v>12</v>
      </c>
      <c r="I28" s="349"/>
    </row>
    <row r="29" spans="1:13" ht="15" customHeight="1" x14ac:dyDescent="0.2">
      <c r="A29" s="299"/>
      <c r="B29" s="299"/>
      <c r="C29" s="299"/>
      <c r="D29" s="299"/>
      <c r="E29" s="299"/>
      <c r="F29" s="388"/>
      <c r="G29" s="388"/>
      <c r="H29" s="363" t="s">
        <v>956</v>
      </c>
      <c r="I29" s="349"/>
    </row>
    <row r="30" spans="1:13" ht="15" customHeight="1" x14ac:dyDescent="0.2">
      <c r="A30" s="299"/>
      <c r="B30" s="299"/>
      <c r="C30" s="299"/>
      <c r="D30" s="299"/>
      <c r="E30" s="299"/>
      <c r="F30" s="221"/>
      <c r="G30" s="221"/>
      <c r="H30" s="363" t="s">
        <v>775</v>
      </c>
      <c r="I30" s="221"/>
    </row>
    <row r="31" spans="1:13" x14ac:dyDescent="0.2">
      <c r="A31" s="299" t="s">
        <v>11</v>
      </c>
      <c r="C31" s="299"/>
      <c r="D31" s="299"/>
      <c r="E31" s="299"/>
      <c r="F31" s="952" t="s">
        <v>83</v>
      </c>
      <c r="G31" s="952"/>
      <c r="H31" s="299"/>
      <c r="I31" s="299"/>
    </row>
    <row r="32" spans="1:13" x14ac:dyDescent="0.2">
      <c r="A32" s="299"/>
      <c r="B32" s="299"/>
      <c r="C32" s="299"/>
      <c r="D32" s="299"/>
      <c r="E32" s="299"/>
      <c r="F32" s="299"/>
      <c r="G32" s="299"/>
      <c r="H32" s="299"/>
      <c r="I32" s="299"/>
      <c r="J32" s="299"/>
      <c r="K32" s="299"/>
      <c r="L32" s="299"/>
      <c r="M32" s="299"/>
    </row>
  </sheetData>
  <mergeCells count="6">
    <mergeCell ref="F31:G31"/>
    <mergeCell ref="A1:F1"/>
    <mergeCell ref="A2:G2"/>
    <mergeCell ref="A4:G4"/>
    <mergeCell ref="F6:H6"/>
    <mergeCell ref="A20:B20"/>
  </mergeCells>
  <printOptions horizontalCentered="1" verticalCentered="1"/>
  <pageMargins left="0.70866141732283505" right="0.70866141732283505" top="0.196850393700787" bottom="0.196850393700787" header="0.31496062992126" footer="0.31496062992126"/>
  <pageSetup paperSize="9" scale="96" orientation="landscape" r:id="rId1"/>
  <headerFooter>
    <oddFooter>&amp;C- 72 -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38"/>
  <sheetViews>
    <sheetView view="pageBreakPreview" topLeftCell="A10" zoomScaleSheetLayoutView="100" workbookViewId="0">
      <selection activeCell="M20" sqref="M20"/>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789"/>
      <c r="E1" s="789"/>
      <c r="H1" s="40"/>
      <c r="I1" s="873" t="s">
        <v>67</v>
      </c>
      <c r="J1" s="873"/>
    </row>
    <row r="2" spans="1:19" ht="15" x14ac:dyDescent="0.2">
      <c r="A2" s="874" t="s">
        <v>0</v>
      </c>
      <c r="B2" s="874"/>
      <c r="C2" s="874"/>
      <c r="D2" s="874"/>
      <c r="E2" s="874"/>
      <c r="F2" s="874"/>
      <c r="G2" s="874"/>
      <c r="H2" s="874"/>
      <c r="I2" s="874"/>
      <c r="J2" s="874"/>
    </row>
    <row r="3" spans="1:19" ht="20.25" x14ac:dyDescent="0.3">
      <c r="A3" s="787" t="s">
        <v>821</v>
      </c>
      <c r="B3" s="787"/>
      <c r="C3" s="787"/>
      <c r="D3" s="787"/>
      <c r="E3" s="787"/>
      <c r="F3" s="787"/>
      <c r="G3" s="787"/>
      <c r="H3" s="787"/>
      <c r="I3" s="787"/>
      <c r="J3" s="787"/>
    </row>
    <row r="4" spans="1:19" ht="10.5" customHeight="1" x14ac:dyDescent="0.2"/>
    <row r="5" spans="1:19" s="15" customFormat="1" ht="24.75" customHeight="1" x14ac:dyDescent="0.25">
      <c r="A5" s="953" t="s">
        <v>433</v>
      </c>
      <c r="B5" s="953"/>
      <c r="C5" s="953"/>
      <c r="D5" s="953"/>
      <c r="E5" s="953"/>
      <c r="F5" s="953"/>
      <c r="G5" s="953"/>
      <c r="H5" s="953"/>
      <c r="I5" s="953"/>
      <c r="J5" s="953"/>
      <c r="K5" s="953"/>
    </row>
    <row r="6" spans="1:19" s="15" customFormat="1" ht="15.75" customHeight="1" x14ac:dyDescent="0.25">
      <c r="A6" s="43"/>
      <c r="B6" s="43"/>
      <c r="C6" s="43"/>
      <c r="D6" s="43"/>
      <c r="E6" s="43"/>
      <c r="F6" s="43"/>
      <c r="G6" s="43"/>
      <c r="H6" s="43"/>
      <c r="I6" s="43"/>
      <c r="J6" s="43"/>
    </row>
    <row r="7" spans="1:19" s="15" customFormat="1" x14ac:dyDescent="0.2">
      <c r="A7" s="791" t="s">
        <v>772</v>
      </c>
      <c r="B7" s="791"/>
      <c r="E7" s="908"/>
      <c r="F7" s="908"/>
      <c r="G7" s="908"/>
      <c r="H7" s="908"/>
      <c r="I7" s="908" t="s">
        <v>893</v>
      </c>
      <c r="J7" s="908"/>
      <c r="K7" s="908"/>
    </row>
    <row r="8" spans="1:19" s="13" customFormat="1" ht="15.75" hidden="1" x14ac:dyDescent="0.25">
      <c r="C8" s="874" t="s">
        <v>14</v>
      </c>
      <c r="D8" s="874"/>
      <c r="E8" s="874"/>
      <c r="F8" s="874"/>
      <c r="G8" s="874"/>
      <c r="H8" s="874"/>
      <c r="I8" s="874"/>
      <c r="J8" s="874"/>
    </row>
    <row r="9" spans="1:19" ht="44.25" customHeight="1" x14ac:dyDescent="0.2">
      <c r="A9" s="871" t="s">
        <v>23</v>
      </c>
      <c r="B9" s="871" t="s">
        <v>57</v>
      </c>
      <c r="C9" s="761" t="s">
        <v>459</v>
      </c>
      <c r="D9" s="763"/>
      <c r="E9" s="761" t="s">
        <v>37</v>
      </c>
      <c r="F9" s="763"/>
      <c r="G9" s="761" t="s">
        <v>38</v>
      </c>
      <c r="H9" s="763"/>
      <c r="I9" s="776" t="s">
        <v>105</v>
      </c>
      <c r="J9" s="776"/>
      <c r="K9" s="871" t="s">
        <v>511</v>
      </c>
      <c r="R9" s="9"/>
      <c r="S9" s="12"/>
    </row>
    <row r="10" spans="1:19" s="14" customFormat="1" ht="42.6" customHeight="1" x14ac:dyDescent="0.2">
      <c r="A10" s="872"/>
      <c r="B10" s="872"/>
      <c r="C10" s="5" t="s">
        <v>39</v>
      </c>
      <c r="D10" s="5" t="s">
        <v>104</v>
      </c>
      <c r="E10" s="5" t="s">
        <v>39</v>
      </c>
      <c r="F10" s="5" t="s">
        <v>104</v>
      </c>
      <c r="G10" s="5" t="s">
        <v>39</v>
      </c>
      <c r="H10" s="5" t="s">
        <v>104</v>
      </c>
      <c r="I10" s="5" t="s">
        <v>134</v>
      </c>
      <c r="J10" s="5" t="s">
        <v>135</v>
      </c>
      <c r="K10" s="872"/>
    </row>
    <row r="11" spans="1:19" x14ac:dyDescent="0.2">
      <c r="A11" s="147">
        <v>1</v>
      </c>
      <c r="B11" s="147">
        <v>2</v>
      </c>
      <c r="C11" s="147">
        <v>3</v>
      </c>
      <c r="D11" s="147">
        <v>4</v>
      </c>
      <c r="E11" s="147">
        <v>5</v>
      </c>
      <c r="F11" s="147">
        <v>6</v>
      </c>
      <c r="G11" s="147">
        <v>7</v>
      </c>
      <c r="H11" s="147">
        <v>8</v>
      </c>
      <c r="I11" s="147">
        <v>9</v>
      </c>
      <c r="J11" s="147">
        <v>10</v>
      </c>
      <c r="K11" s="3">
        <v>11</v>
      </c>
    </row>
    <row r="12" spans="1:19" ht="15.75" customHeight="1" x14ac:dyDescent="0.2">
      <c r="A12" s="8">
        <v>1</v>
      </c>
      <c r="B12" s="17" t="s">
        <v>372</v>
      </c>
      <c r="C12" s="8">
        <v>2539</v>
      </c>
      <c r="D12" s="358">
        <v>1523.4000000000005</v>
      </c>
      <c r="E12" s="8">
        <v>2539</v>
      </c>
      <c r="F12" s="358">
        <v>1523.4000000000005</v>
      </c>
      <c r="G12" s="332">
        <v>0</v>
      </c>
      <c r="H12" s="522">
        <v>0</v>
      </c>
      <c r="I12" s="380">
        <f t="shared" ref="I12:J24" si="0">C12-E12-G12</f>
        <v>0</v>
      </c>
      <c r="J12" s="381">
        <f t="shared" si="0"/>
        <v>0</v>
      </c>
      <c r="K12" s="9"/>
    </row>
    <row r="13" spans="1:19" ht="15.75" customHeight="1" x14ac:dyDescent="0.2">
      <c r="A13" s="8">
        <v>2</v>
      </c>
      <c r="B13" s="17" t="s">
        <v>373</v>
      </c>
      <c r="C13" s="8">
        <v>468</v>
      </c>
      <c r="D13" s="358">
        <v>280.79999999999995</v>
      </c>
      <c r="E13" s="8">
        <v>468</v>
      </c>
      <c r="F13" s="358">
        <v>280.79999999999995</v>
      </c>
      <c r="G13" s="332">
        <v>0</v>
      </c>
      <c r="H13" s="522">
        <v>0</v>
      </c>
      <c r="I13" s="380">
        <f t="shared" si="0"/>
        <v>0</v>
      </c>
      <c r="J13" s="381">
        <f t="shared" si="0"/>
        <v>0</v>
      </c>
      <c r="K13" s="9"/>
    </row>
    <row r="14" spans="1:19" ht="15.75" customHeight="1" x14ac:dyDescent="0.2">
      <c r="A14" s="8">
        <v>3</v>
      </c>
      <c r="B14" s="17" t="s">
        <v>374</v>
      </c>
      <c r="C14" s="8">
        <v>1294</v>
      </c>
      <c r="D14" s="358">
        <v>776.40000000000009</v>
      </c>
      <c r="E14" s="8">
        <v>1294</v>
      </c>
      <c r="F14" s="358">
        <v>776.40000000000009</v>
      </c>
      <c r="G14" s="332">
        <v>0</v>
      </c>
      <c r="H14" s="522">
        <v>0</v>
      </c>
      <c r="I14" s="380">
        <f t="shared" si="0"/>
        <v>0</v>
      </c>
      <c r="J14" s="381">
        <f t="shared" si="0"/>
        <v>0</v>
      </c>
      <c r="K14" s="9"/>
    </row>
    <row r="15" spans="1:19" ht="15.75" customHeight="1" x14ac:dyDescent="0.2">
      <c r="A15" s="8">
        <v>4</v>
      </c>
      <c r="B15" s="17" t="s">
        <v>375</v>
      </c>
      <c r="C15" s="8">
        <v>1467</v>
      </c>
      <c r="D15" s="358">
        <v>2949.4800000000005</v>
      </c>
      <c r="E15" s="8">
        <v>1467</v>
      </c>
      <c r="F15" s="358">
        <v>2949.4800000000005</v>
      </c>
      <c r="G15" s="332">
        <v>0</v>
      </c>
      <c r="H15" s="522">
        <v>0</v>
      </c>
      <c r="I15" s="380">
        <f t="shared" si="0"/>
        <v>0</v>
      </c>
      <c r="J15" s="381">
        <f t="shared" si="0"/>
        <v>0</v>
      </c>
      <c r="K15" s="9"/>
    </row>
    <row r="16" spans="1:19" ht="15.75" customHeight="1" x14ac:dyDescent="0.2">
      <c r="A16" s="8">
        <v>5</v>
      </c>
      <c r="B16" s="17" t="s">
        <v>376</v>
      </c>
      <c r="C16" s="8">
        <v>0</v>
      </c>
      <c r="D16" s="358">
        <v>0</v>
      </c>
      <c r="E16" s="8">
        <v>0</v>
      </c>
      <c r="F16" s="358">
        <v>0</v>
      </c>
      <c r="G16" s="332">
        <v>0</v>
      </c>
      <c r="H16" s="522">
        <v>0</v>
      </c>
      <c r="I16" s="380">
        <f t="shared" si="0"/>
        <v>0</v>
      </c>
      <c r="J16" s="381">
        <f t="shared" si="0"/>
        <v>0</v>
      </c>
      <c r="K16" s="9"/>
    </row>
    <row r="17" spans="1:11" ht="15.75" customHeight="1" x14ac:dyDescent="0.2">
      <c r="A17" s="8">
        <v>6</v>
      </c>
      <c r="B17" s="17" t="s">
        <v>377</v>
      </c>
      <c r="C17" s="8">
        <v>3723</v>
      </c>
      <c r="D17" s="358">
        <v>9147</v>
      </c>
      <c r="E17" s="8">
        <v>3723</v>
      </c>
      <c r="F17" s="358">
        <v>9147</v>
      </c>
      <c r="G17" s="332">
        <v>0</v>
      </c>
      <c r="H17" s="522">
        <v>0</v>
      </c>
      <c r="I17" s="380">
        <f>C17-E17-G17</f>
        <v>0</v>
      </c>
      <c r="J17" s="381">
        <f t="shared" si="0"/>
        <v>0</v>
      </c>
      <c r="K17" s="9"/>
    </row>
    <row r="18" spans="1:11" ht="15.75" customHeight="1" x14ac:dyDescent="0.2">
      <c r="A18" s="8">
        <v>7</v>
      </c>
      <c r="B18" s="17" t="s">
        <v>378</v>
      </c>
      <c r="C18" s="8">
        <v>0</v>
      </c>
      <c r="D18" s="358">
        <v>0</v>
      </c>
      <c r="E18" s="8">
        <v>0</v>
      </c>
      <c r="F18" s="358">
        <v>0</v>
      </c>
      <c r="G18" s="332">
        <v>0</v>
      </c>
      <c r="H18" s="522">
        <v>0</v>
      </c>
      <c r="I18" s="380">
        <f t="shared" si="0"/>
        <v>0</v>
      </c>
      <c r="J18" s="381">
        <f t="shared" si="0"/>
        <v>0</v>
      </c>
      <c r="K18" s="9"/>
    </row>
    <row r="19" spans="1:11" s="12" customFormat="1" ht="15.75" customHeight="1" x14ac:dyDescent="0.2">
      <c r="A19" s="8">
        <v>8</v>
      </c>
      <c r="B19" s="17" t="s">
        <v>249</v>
      </c>
      <c r="C19" s="8">
        <v>0</v>
      </c>
      <c r="D19" s="358">
        <v>0</v>
      </c>
      <c r="E19" s="8">
        <v>0</v>
      </c>
      <c r="F19" s="358">
        <v>0</v>
      </c>
      <c r="G19" s="332">
        <v>0</v>
      </c>
      <c r="H19" s="522">
        <v>0</v>
      </c>
      <c r="I19" s="380">
        <f t="shared" si="0"/>
        <v>0</v>
      </c>
      <c r="J19" s="381">
        <f t="shared" si="0"/>
        <v>0</v>
      </c>
      <c r="K19" s="9"/>
    </row>
    <row r="20" spans="1:11" s="12" customFormat="1" ht="15.75" customHeight="1" x14ac:dyDescent="0.2">
      <c r="A20" s="8">
        <v>9</v>
      </c>
      <c r="B20" s="17" t="s">
        <v>354</v>
      </c>
      <c r="C20" s="8">
        <v>0</v>
      </c>
      <c r="D20" s="358">
        <v>0</v>
      </c>
      <c r="E20" s="8">
        <v>0</v>
      </c>
      <c r="F20" s="358">
        <v>0</v>
      </c>
      <c r="G20" s="332">
        <v>0</v>
      </c>
      <c r="H20" s="522">
        <v>0</v>
      </c>
      <c r="I20" s="380">
        <f t="shared" si="0"/>
        <v>0</v>
      </c>
      <c r="J20" s="381">
        <f t="shared" si="0"/>
        <v>0</v>
      </c>
      <c r="K20" s="9"/>
    </row>
    <row r="21" spans="1:11" s="12" customFormat="1" ht="15.75" customHeight="1" x14ac:dyDescent="0.2">
      <c r="A21" s="8">
        <v>10</v>
      </c>
      <c r="B21" s="17" t="s">
        <v>510</v>
      </c>
      <c r="C21" s="8">
        <v>0</v>
      </c>
      <c r="D21" s="358">
        <v>0</v>
      </c>
      <c r="E21" s="8">
        <v>0</v>
      </c>
      <c r="F21" s="358">
        <v>0</v>
      </c>
      <c r="G21" s="332">
        <v>0</v>
      </c>
      <c r="H21" s="522">
        <v>0</v>
      </c>
      <c r="I21" s="380">
        <f t="shared" si="0"/>
        <v>0</v>
      </c>
      <c r="J21" s="381">
        <f t="shared" si="0"/>
        <v>0</v>
      </c>
      <c r="K21" s="9"/>
    </row>
    <row r="22" spans="1:11" s="12" customFormat="1" ht="15.75" customHeight="1" x14ac:dyDescent="0.2">
      <c r="A22" s="8">
        <v>11</v>
      </c>
      <c r="B22" s="17" t="s">
        <v>471</v>
      </c>
      <c r="C22" s="8">
        <v>0</v>
      </c>
      <c r="D22" s="358">
        <v>0</v>
      </c>
      <c r="E22" s="8">
        <v>0</v>
      </c>
      <c r="F22" s="358">
        <v>0</v>
      </c>
      <c r="G22" s="332">
        <v>0</v>
      </c>
      <c r="H22" s="522">
        <v>0</v>
      </c>
      <c r="I22" s="380">
        <f t="shared" si="0"/>
        <v>0</v>
      </c>
      <c r="J22" s="381">
        <f t="shared" si="0"/>
        <v>0</v>
      </c>
      <c r="K22" s="9"/>
    </row>
    <row r="23" spans="1:11" s="12" customFormat="1" ht="15.75" customHeight="1" x14ac:dyDescent="0.2">
      <c r="A23" s="8">
        <v>12</v>
      </c>
      <c r="B23" s="17" t="s">
        <v>509</v>
      </c>
      <c r="C23" s="380">
        <v>0</v>
      </c>
      <c r="D23" s="382">
        <v>0</v>
      </c>
      <c r="E23" s="380">
        <v>0</v>
      </c>
      <c r="F23" s="382">
        <v>0</v>
      </c>
      <c r="G23" s="523">
        <v>0</v>
      </c>
      <c r="H23" s="524">
        <v>0</v>
      </c>
      <c r="I23" s="380">
        <f t="shared" si="0"/>
        <v>0</v>
      </c>
      <c r="J23" s="381">
        <f t="shared" si="0"/>
        <v>0</v>
      </c>
      <c r="K23" s="9"/>
    </row>
    <row r="24" spans="1:11" s="12" customFormat="1" ht="15.75" customHeight="1" x14ac:dyDescent="0.2">
      <c r="A24" s="8">
        <v>13</v>
      </c>
      <c r="B24" s="457" t="s">
        <v>689</v>
      </c>
      <c r="C24" s="8">
        <v>267</v>
      </c>
      <c r="D24" s="383">
        <v>669.59</v>
      </c>
      <c r="E24" s="8">
        <v>0</v>
      </c>
      <c r="F24" s="382">
        <v>0</v>
      </c>
      <c r="G24" s="8">
        <v>267</v>
      </c>
      <c r="H24" s="382">
        <v>669.59</v>
      </c>
      <c r="I24" s="8">
        <f t="shared" si="0"/>
        <v>0</v>
      </c>
      <c r="J24" s="381">
        <f t="shared" si="0"/>
        <v>0</v>
      </c>
      <c r="K24" s="9"/>
    </row>
    <row r="25" spans="1:11" s="29" customFormat="1" ht="15.75" customHeight="1" x14ac:dyDescent="0.2">
      <c r="A25" s="746" t="s">
        <v>17</v>
      </c>
      <c r="B25" s="747"/>
      <c r="C25" s="337">
        <f t="shared" ref="C25:J25" si="1">SUM(C12:C24)</f>
        <v>9758</v>
      </c>
      <c r="D25" s="365">
        <f t="shared" si="1"/>
        <v>15346.670000000002</v>
      </c>
      <c r="E25" s="337">
        <f t="shared" si="1"/>
        <v>9491</v>
      </c>
      <c r="F25" s="365">
        <f t="shared" si="1"/>
        <v>14677.080000000002</v>
      </c>
      <c r="G25" s="337">
        <f t="shared" si="1"/>
        <v>267</v>
      </c>
      <c r="H25" s="360">
        <f t="shared" si="1"/>
        <v>669.59</v>
      </c>
      <c r="I25" s="337">
        <f t="shared" si="1"/>
        <v>0</v>
      </c>
      <c r="J25" s="360">
        <f t="shared" si="1"/>
        <v>0</v>
      </c>
      <c r="K25" s="28"/>
    </row>
    <row r="26" spans="1:11" s="12" customFormat="1" x14ac:dyDescent="0.2">
      <c r="A26" s="10"/>
    </row>
    <row r="27" spans="1:11" s="723" customFormat="1" x14ac:dyDescent="0.2">
      <c r="A27" s="570" t="s">
        <v>796</v>
      </c>
      <c r="B27" s="721" t="s">
        <v>997</v>
      </c>
    </row>
    <row r="28" spans="1:11" s="12" customFormat="1" x14ac:dyDescent="0.2">
      <c r="A28" s="10"/>
    </row>
    <row r="29" spans="1:11" s="12" customFormat="1" x14ac:dyDescent="0.2">
      <c r="A29" s="10"/>
    </row>
    <row r="30" spans="1:11" s="12" customFormat="1" x14ac:dyDescent="0.2">
      <c r="A30" s="10"/>
    </row>
    <row r="31" spans="1:11" s="12" customFormat="1" x14ac:dyDescent="0.2">
      <c r="A31" s="10"/>
    </row>
    <row r="32" spans="1:11" s="12" customFormat="1" x14ac:dyDescent="0.2">
      <c r="A32" s="10"/>
    </row>
    <row r="33" spans="1:16" s="15" customFormat="1" ht="13.9" customHeight="1" x14ac:dyDescent="0.2">
      <c r="A33" s="351"/>
      <c r="B33" s="347"/>
      <c r="C33" s="347"/>
      <c r="D33" s="347"/>
      <c r="E33" s="347"/>
      <c r="F33" s="347"/>
      <c r="G33" s="347"/>
      <c r="H33" s="347"/>
      <c r="I33" s="347"/>
      <c r="J33" s="347"/>
      <c r="K33" s="363" t="s">
        <v>12</v>
      </c>
      <c r="L33" s="81"/>
      <c r="M33" s="81"/>
      <c r="N33" s="81"/>
      <c r="O33" s="81"/>
      <c r="P33" s="81"/>
    </row>
    <row r="34" spans="1:16" s="15" customFormat="1" ht="13.15" customHeight="1" x14ac:dyDescent="0.2">
      <c r="A34" s="347"/>
      <c r="B34" s="347"/>
      <c r="C34" s="347"/>
      <c r="D34" s="347"/>
      <c r="E34" s="347"/>
      <c r="F34" s="347"/>
      <c r="G34" s="347"/>
      <c r="H34" s="347"/>
      <c r="I34" s="347"/>
      <c r="J34" s="347"/>
      <c r="K34" s="363" t="s">
        <v>988</v>
      </c>
      <c r="L34" s="81"/>
      <c r="M34" s="81"/>
      <c r="N34" s="81"/>
      <c r="O34" s="81"/>
      <c r="P34" s="81"/>
    </row>
    <row r="35" spans="1:16" s="15" customFormat="1" ht="13.15" customHeight="1" x14ac:dyDescent="0.2">
      <c r="A35" s="347"/>
      <c r="B35" s="347"/>
      <c r="C35" s="347"/>
      <c r="D35" s="347"/>
      <c r="E35" s="347"/>
      <c r="F35" s="347"/>
      <c r="G35" s="347"/>
      <c r="H35" s="347"/>
      <c r="I35" s="347"/>
      <c r="J35" s="347"/>
      <c r="K35" s="363" t="s">
        <v>775</v>
      </c>
      <c r="L35" s="81"/>
      <c r="M35" s="81"/>
      <c r="N35" s="81"/>
      <c r="O35" s="81"/>
      <c r="P35" s="81"/>
    </row>
    <row r="36" spans="1:16" s="15" customFormat="1" x14ac:dyDescent="0.2">
      <c r="A36" s="14" t="s">
        <v>20</v>
      </c>
      <c r="B36" s="14"/>
      <c r="C36" s="14"/>
      <c r="D36" s="14"/>
      <c r="E36" s="14"/>
      <c r="F36" s="14"/>
      <c r="H36" s="789" t="s">
        <v>21</v>
      </c>
      <c r="I36" s="789"/>
    </row>
    <row r="37" spans="1:16" s="15" customFormat="1" x14ac:dyDescent="0.2">
      <c r="A37" s="14"/>
    </row>
    <row r="38" spans="1:16" x14ac:dyDescent="0.2">
      <c r="A38" s="865"/>
      <c r="B38" s="865"/>
      <c r="C38" s="865"/>
      <c r="D38" s="865"/>
      <c r="E38" s="865"/>
      <c r="F38" s="865"/>
      <c r="G38" s="865"/>
      <c r="H38" s="865"/>
      <c r="I38" s="865"/>
      <c r="J38" s="865"/>
    </row>
  </sheetData>
  <mergeCells count="19">
    <mergeCell ref="D1:E1"/>
    <mergeCell ref="I1:J1"/>
    <mergeCell ref="A2:J2"/>
    <mergeCell ref="A3:J3"/>
    <mergeCell ref="A5:K5"/>
    <mergeCell ref="A38:J38"/>
    <mergeCell ref="A7:B7"/>
    <mergeCell ref="E7:H7"/>
    <mergeCell ref="I7:K7"/>
    <mergeCell ref="C8:J8"/>
    <mergeCell ref="A9:A10"/>
    <mergeCell ref="B9:B10"/>
    <mergeCell ref="C9:D9"/>
    <mergeCell ref="E9:F9"/>
    <mergeCell ref="G9:H9"/>
    <mergeCell ref="I9:J9"/>
    <mergeCell ref="K9:K10"/>
    <mergeCell ref="A25:B25"/>
    <mergeCell ref="H36:I36"/>
  </mergeCells>
  <printOptions horizontalCentered="1" verticalCentered="1"/>
  <pageMargins left="0.70866141732283505" right="0.70866141732283505" top="0.196850393700787" bottom="0.196850393700787" header="0.31496062992126" footer="0.31496062992126"/>
  <pageSetup paperSize="9" scale="86" orientation="landscape" r:id="rId1"/>
  <headerFooter>
    <oddFooter>&amp;C- 73 -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view="pageBreakPreview" topLeftCell="A7" zoomScale="85" zoomScaleSheetLayoutView="85" workbookViewId="0">
      <selection activeCell="L12" sqref="L12:P22"/>
    </sheetView>
  </sheetViews>
  <sheetFormatPr defaultRowHeight="12.75" x14ac:dyDescent="0.2"/>
  <cols>
    <col min="2" max="2" width="21.42578125" bestFit="1"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789"/>
      <c r="E1" s="789"/>
      <c r="H1" s="40"/>
      <c r="I1" s="873" t="s">
        <v>379</v>
      </c>
      <c r="J1" s="873"/>
    </row>
    <row r="2" spans="1:19" ht="15" x14ac:dyDescent="0.2">
      <c r="A2" s="874" t="s">
        <v>0</v>
      </c>
      <c r="B2" s="874"/>
      <c r="C2" s="874"/>
      <c r="D2" s="874"/>
      <c r="E2" s="874"/>
      <c r="F2" s="874"/>
      <c r="G2" s="874"/>
      <c r="H2" s="874"/>
      <c r="I2" s="874"/>
      <c r="J2" s="874"/>
    </row>
    <row r="3" spans="1:19" ht="20.25" x14ac:dyDescent="0.3">
      <c r="A3" s="787" t="s">
        <v>842</v>
      </c>
      <c r="B3" s="787"/>
      <c r="C3" s="787"/>
      <c r="D3" s="787"/>
      <c r="E3" s="787"/>
      <c r="F3" s="787"/>
      <c r="G3" s="787"/>
      <c r="H3" s="787"/>
      <c r="I3" s="787"/>
      <c r="J3" s="787"/>
    </row>
    <row r="4" spans="1:19" ht="10.5" customHeight="1" x14ac:dyDescent="0.2"/>
    <row r="5" spans="1:19" s="15" customFormat="1" ht="18.75" customHeight="1" x14ac:dyDescent="0.25">
      <c r="A5" s="953" t="s">
        <v>434</v>
      </c>
      <c r="B5" s="953"/>
      <c r="C5" s="953"/>
      <c r="D5" s="953"/>
      <c r="E5" s="953"/>
      <c r="F5" s="953"/>
      <c r="G5" s="953"/>
      <c r="H5" s="953"/>
      <c r="I5" s="953"/>
      <c r="J5" s="953"/>
      <c r="K5" s="953"/>
    </row>
    <row r="6" spans="1:19" s="15" customFormat="1" ht="15.75" customHeight="1" x14ac:dyDescent="0.25">
      <c r="A6" s="43"/>
      <c r="B6" s="43"/>
      <c r="C6" s="43"/>
      <c r="D6" s="43"/>
      <c r="E6" s="43"/>
      <c r="F6" s="43"/>
      <c r="G6" s="43"/>
      <c r="H6" s="43"/>
      <c r="I6" s="43"/>
      <c r="J6" s="43"/>
    </row>
    <row r="7" spans="1:19" s="15" customFormat="1" x14ac:dyDescent="0.2">
      <c r="A7" s="791" t="s">
        <v>756</v>
      </c>
      <c r="B7" s="791"/>
      <c r="E7" s="908"/>
      <c r="F7" s="908"/>
      <c r="G7" s="908"/>
      <c r="H7" s="908"/>
      <c r="I7" s="908"/>
      <c r="J7" s="908"/>
      <c r="K7" s="908"/>
    </row>
    <row r="8" spans="1:19" s="13" customFormat="1" ht="15.75" hidden="1" x14ac:dyDescent="0.25">
      <c r="C8" s="874" t="s">
        <v>14</v>
      </c>
      <c r="D8" s="874"/>
      <c r="E8" s="874"/>
      <c r="F8" s="874"/>
      <c r="G8" s="874"/>
      <c r="H8" s="874"/>
      <c r="I8" s="874"/>
      <c r="J8" s="874"/>
    </row>
    <row r="9" spans="1:19" ht="30" customHeight="1" x14ac:dyDescent="0.2">
      <c r="A9" s="871" t="s">
        <v>23</v>
      </c>
      <c r="B9" s="871" t="s">
        <v>36</v>
      </c>
      <c r="C9" s="761" t="s">
        <v>845</v>
      </c>
      <c r="D9" s="763"/>
      <c r="E9" s="761" t="s">
        <v>37</v>
      </c>
      <c r="F9" s="763"/>
      <c r="G9" s="761" t="s">
        <v>38</v>
      </c>
      <c r="H9" s="763"/>
      <c r="I9" s="776" t="s">
        <v>105</v>
      </c>
      <c r="J9" s="776"/>
      <c r="K9" s="871" t="s">
        <v>235</v>
      </c>
      <c r="R9" s="9"/>
      <c r="S9" s="12"/>
    </row>
    <row r="10" spans="1:19" s="14" customFormat="1" ht="42.6" customHeight="1" x14ac:dyDescent="0.2">
      <c r="A10" s="872"/>
      <c r="B10" s="872"/>
      <c r="C10" s="5" t="s">
        <v>39</v>
      </c>
      <c r="D10" s="5" t="s">
        <v>104</v>
      </c>
      <c r="E10" s="5" t="s">
        <v>39</v>
      </c>
      <c r="F10" s="5" t="s">
        <v>104</v>
      </c>
      <c r="G10" s="5" t="s">
        <v>39</v>
      </c>
      <c r="H10" s="5" t="s">
        <v>104</v>
      </c>
      <c r="I10" s="5" t="s">
        <v>134</v>
      </c>
      <c r="J10" s="5" t="s">
        <v>135</v>
      </c>
      <c r="K10" s="872"/>
    </row>
    <row r="11" spans="1:19" x14ac:dyDescent="0.2">
      <c r="A11" s="147">
        <v>1</v>
      </c>
      <c r="B11" s="147">
        <v>2</v>
      </c>
      <c r="C11" s="147">
        <v>3</v>
      </c>
      <c r="D11" s="147">
        <v>4</v>
      </c>
      <c r="E11" s="147">
        <v>5</v>
      </c>
      <c r="F11" s="147">
        <v>6</v>
      </c>
      <c r="G11" s="147">
        <v>7</v>
      </c>
      <c r="H11" s="147">
        <v>8</v>
      </c>
      <c r="I11" s="147">
        <v>9</v>
      </c>
      <c r="J11" s="147">
        <v>10</v>
      </c>
      <c r="K11" s="3">
        <v>11</v>
      </c>
    </row>
    <row r="12" spans="1:19" x14ac:dyDescent="0.2">
      <c r="A12" s="8">
        <v>1</v>
      </c>
      <c r="B12" s="9" t="s">
        <v>757</v>
      </c>
      <c r="C12" s="457">
        <v>1522</v>
      </c>
      <c r="D12" s="433">
        <v>2898.1700000000005</v>
      </c>
      <c r="E12" s="428">
        <v>1520</v>
      </c>
      <c r="F12" s="433">
        <v>2890.6900000000005</v>
      </c>
      <c r="G12" s="428">
        <v>2</v>
      </c>
      <c r="H12" s="433">
        <v>7.4800000000000182</v>
      </c>
      <c r="I12" s="428">
        <f>C12-E12-G12</f>
        <v>0</v>
      </c>
      <c r="J12" s="433">
        <f>D12-F12-H12</f>
        <v>0</v>
      </c>
      <c r="K12" s="3"/>
      <c r="L12" s="457"/>
      <c r="M12" s="433"/>
    </row>
    <row r="13" spans="1:19" x14ac:dyDescent="0.2">
      <c r="A13" s="8">
        <v>2</v>
      </c>
      <c r="B13" s="9" t="s">
        <v>758</v>
      </c>
      <c r="C13" s="428">
        <v>823</v>
      </c>
      <c r="D13" s="433">
        <v>1511.28</v>
      </c>
      <c r="E13" s="428">
        <v>802</v>
      </c>
      <c r="F13" s="433">
        <v>1453.59</v>
      </c>
      <c r="G13" s="428">
        <v>21</v>
      </c>
      <c r="H13" s="433">
        <v>57.690000000000055</v>
      </c>
      <c r="I13" s="457">
        <f t="shared" ref="I13:I22" si="0">C13-E13-G13</f>
        <v>0</v>
      </c>
      <c r="J13" s="433">
        <f t="shared" ref="J13:J22" si="1">D13-F13-H13</f>
        <v>0</v>
      </c>
      <c r="K13" s="3"/>
      <c r="L13" s="544"/>
    </row>
    <row r="14" spans="1:19" x14ac:dyDescent="0.2">
      <c r="A14" s="8">
        <v>3</v>
      </c>
      <c r="B14" s="9" t="s">
        <v>759</v>
      </c>
      <c r="C14" s="428">
        <v>1210</v>
      </c>
      <c r="D14" s="433">
        <v>2351.5287199999998</v>
      </c>
      <c r="E14" s="428">
        <v>1180</v>
      </c>
      <c r="F14" s="433">
        <v>2269.2787199999998</v>
      </c>
      <c r="G14" s="428">
        <v>30</v>
      </c>
      <c r="H14" s="433">
        <v>82.25</v>
      </c>
      <c r="I14" s="457">
        <f t="shared" si="0"/>
        <v>0</v>
      </c>
      <c r="J14" s="433">
        <f t="shared" si="1"/>
        <v>0</v>
      </c>
      <c r="K14" s="3"/>
      <c r="L14" s="544"/>
    </row>
    <row r="15" spans="1:19" x14ac:dyDescent="0.2">
      <c r="A15" s="8">
        <v>4</v>
      </c>
      <c r="B15" s="9" t="s">
        <v>760</v>
      </c>
      <c r="C15" s="428">
        <v>685</v>
      </c>
      <c r="D15" s="433">
        <v>1358.6000000000001</v>
      </c>
      <c r="E15" s="428">
        <v>648</v>
      </c>
      <c r="F15" s="433">
        <v>1258.73</v>
      </c>
      <c r="G15" s="428">
        <v>37</v>
      </c>
      <c r="H15" s="433">
        <v>99.870000000000118</v>
      </c>
      <c r="I15" s="457">
        <f t="shared" si="0"/>
        <v>0</v>
      </c>
      <c r="J15" s="433">
        <f t="shared" si="1"/>
        <v>0</v>
      </c>
      <c r="K15" s="3"/>
      <c r="L15" s="544"/>
    </row>
    <row r="16" spans="1:19" x14ac:dyDescent="0.2">
      <c r="A16" s="8">
        <v>5</v>
      </c>
      <c r="B16" s="9" t="s">
        <v>761</v>
      </c>
      <c r="C16" s="428">
        <v>816</v>
      </c>
      <c r="D16" s="433">
        <v>1389.19</v>
      </c>
      <c r="E16" s="428">
        <v>757</v>
      </c>
      <c r="F16" s="433">
        <v>1228.3300000000002</v>
      </c>
      <c r="G16" s="428">
        <v>59</v>
      </c>
      <c r="H16" s="433">
        <v>160.8599999999999</v>
      </c>
      <c r="I16" s="457">
        <f t="shared" si="0"/>
        <v>0</v>
      </c>
      <c r="J16" s="433">
        <f t="shared" si="1"/>
        <v>0</v>
      </c>
      <c r="K16" s="3"/>
      <c r="L16" s="544"/>
    </row>
    <row r="17" spans="1:16" x14ac:dyDescent="0.2">
      <c r="A17" s="332">
        <v>6</v>
      </c>
      <c r="B17" s="204" t="s">
        <v>762</v>
      </c>
      <c r="C17" s="428">
        <v>450</v>
      </c>
      <c r="D17" s="433">
        <v>799.39</v>
      </c>
      <c r="E17" s="428">
        <v>443</v>
      </c>
      <c r="F17" s="433">
        <v>780.49</v>
      </c>
      <c r="G17" s="428">
        <v>7</v>
      </c>
      <c r="H17" s="433">
        <v>18.899999999999977</v>
      </c>
      <c r="I17" s="457">
        <f t="shared" si="0"/>
        <v>0</v>
      </c>
      <c r="J17" s="433">
        <f t="shared" si="1"/>
        <v>0</v>
      </c>
      <c r="K17" s="3"/>
      <c r="L17" s="544"/>
    </row>
    <row r="18" spans="1:16" x14ac:dyDescent="0.2">
      <c r="A18" s="8">
        <v>7</v>
      </c>
      <c r="B18" s="9" t="s">
        <v>763</v>
      </c>
      <c r="C18" s="428">
        <v>662</v>
      </c>
      <c r="D18" s="433">
        <v>960.17999999999984</v>
      </c>
      <c r="E18" s="428">
        <v>657</v>
      </c>
      <c r="F18" s="433">
        <v>944.61999999999989</v>
      </c>
      <c r="G18" s="428">
        <v>5</v>
      </c>
      <c r="H18" s="433">
        <v>15.559999999999945</v>
      </c>
      <c r="I18" s="457">
        <f t="shared" si="0"/>
        <v>0</v>
      </c>
      <c r="J18" s="433">
        <f t="shared" si="1"/>
        <v>0</v>
      </c>
      <c r="K18" s="3"/>
      <c r="L18" s="544"/>
    </row>
    <row r="19" spans="1:16" x14ac:dyDescent="0.2">
      <c r="A19" s="8">
        <v>8</v>
      </c>
      <c r="B19" s="9" t="s">
        <v>764</v>
      </c>
      <c r="C19" s="428">
        <v>621</v>
      </c>
      <c r="D19" s="433">
        <v>946.91</v>
      </c>
      <c r="E19" s="428">
        <v>612</v>
      </c>
      <c r="F19" s="433">
        <v>918.56999999999994</v>
      </c>
      <c r="G19" s="428">
        <v>9</v>
      </c>
      <c r="H19" s="433">
        <v>28.340000000000032</v>
      </c>
      <c r="I19" s="457">
        <f t="shared" si="0"/>
        <v>0</v>
      </c>
      <c r="J19" s="433">
        <f t="shared" si="1"/>
        <v>0</v>
      </c>
      <c r="K19" s="9"/>
      <c r="L19" s="544"/>
    </row>
    <row r="20" spans="1:16" x14ac:dyDescent="0.2">
      <c r="A20" s="333">
        <v>9</v>
      </c>
      <c r="B20" s="9" t="s">
        <v>765</v>
      </c>
      <c r="C20" s="428">
        <v>1554</v>
      </c>
      <c r="D20" s="433">
        <v>2332.37</v>
      </c>
      <c r="E20" s="428">
        <v>1540</v>
      </c>
      <c r="F20" s="433">
        <v>2290.14</v>
      </c>
      <c r="G20" s="428">
        <v>14</v>
      </c>
      <c r="H20" s="433">
        <v>42.230000000000018</v>
      </c>
      <c r="I20" s="457">
        <f t="shared" si="0"/>
        <v>0</v>
      </c>
      <c r="J20" s="433">
        <f t="shared" si="1"/>
        <v>0</v>
      </c>
      <c r="K20" s="9"/>
      <c r="L20" s="544"/>
    </row>
    <row r="21" spans="1:16" x14ac:dyDescent="0.2">
      <c r="A21" s="8">
        <v>10</v>
      </c>
      <c r="B21" s="9" t="s">
        <v>766</v>
      </c>
      <c r="C21" s="428">
        <v>558</v>
      </c>
      <c r="D21" s="433">
        <v>782.67000000000007</v>
      </c>
      <c r="E21" s="428">
        <v>547</v>
      </c>
      <c r="F21" s="433">
        <v>752.09</v>
      </c>
      <c r="G21" s="428">
        <v>11</v>
      </c>
      <c r="H21" s="433">
        <v>30.580000000000041</v>
      </c>
      <c r="I21" s="457">
        <f t="shared" si="0"/>
        <v>0</v>
      </c>
      <c r="J21" s="433">
        <f t="shared" si="1"/>
        <v>0</v>
      </c>
      <c r="K21" s="9"/>
      <c r="L21" s="544"/>
    </row>
    <row r="22" spans="1:16" x14ac:dyDescent="0.2">
      <c r="A22" s="8">
        <v>11</v>
      </c>
      <c r="B22" s="9" t="s">
        <v>767</v>
      </c>
      <c r="C22" s="428">
        <v>857</v>
      </c>
      <c r="D22" s="433">
        <v>1430.9800000000002</v>
      </c>
      <c r="E22" s="428">
        <v>785</v>
      </c>
      <c r="F22" s="433">
        <v>1230.6000000000001</v>
      </c>
      <c r="G22" s="428">
        <v>72</v>
      </c>
      <c r="H22" s="433">
        <v>200.38000000000011</v>
      </c>
      <c r="I22" s="457">
        <f t="shared" si="0"/>
        <v>0</v>
      </c>
      <c r="J22" s="433">
        <f t="shared" si="1"/>
        <v>0</v>
      </c>
      <c r="K22" s="9"/>
      <c r="L22" s="544"/>
    </row>
    <row r="23" spans="1:16" x14ac:dyDescent="0.2">
      <c r="A23" s="746" t="s">
        <v>17</v>
      </c>
      <c r="B23" s="747"/>
      <c r="C23" s="429">
        <f>SUM(C12:C22)</f>
        <v>9758</v>
      </c>
      <c r="D23" s="360">
        <f t="shared" ref="D23:J23" si="2">SUM(D12:D22)</f>
        <v>16761.268720000004</v>
      </c>
      <c r="E23" s="429">
        <f>SUM(E12:E22)</f>
        <v>9491</v>
      </c>
      <c r="F23" s="360">
        <f t="shared" si="2"/>
        <v>16017.128719999999</v>
      </c>
      <c r="G23" s="429">
        <f>SUM(G12:G22)</f>
        <v>267</v>
      </c>
      <c r="H23" s="360">
        <f t="shared" si="2"/>
        <v>744.14000000000021</v>
      </c>
      <c r="I23" s="429">
        <f>SUM(I12:I22)</f>
        <v>0</v>
      </c>
      <c r="J23" s="360">
        <f t="shared" si="2"/>
        <v>0</v>
      </c>
      <c r="K23" s="9"/>
      <c r="M23" s="475"/>
    </row>
    <row r="24" spans="1:16" s="12" customFormat="1" ht="14.25" customHeight="1" x14ac:dyDescent="0.2">
      <c r="A24" s="10" t="s">
        <v>40</v>
      </c>
    </row>
    <row r="25" spans="1:16" s="12" customFormat="1" ht="25.5" customHeight="1" x14ac:dyDescent="0.2">
      <c r="A25" s="434" t="s">
        <v>796</v>
      </c>
      <c r="B25" s="954"/>
      <c r="C25" s="954"/>
      <c r="D25" s="954"/>
      <c r="E25" s="954"/>
      <c r="F25" s="954"/>
      <c r="G25" s="954"/>
      <c r="H25" s="954"/>
      <c r="I25" s="954"/>
      <c r="J25" s="954"/>
      <c r="K25" s="954"/>
    </row>
    <row r="26" spans="1:16" s="12" customFormat="1" x14ac:dyDescent="0.2">
      <c r="A26" s="10"/>
    </row>
    <row r="27" spans="1:16" s="12" customFormat="1" x14ac:dyDescent="0.2">
      <c r="A27" s="10"/>
    </row>
    <row r="28" spans="1:16" s="12" customFormat="1" x14ac:dyDescent="0.2">
      <c r="A28" s="10"/>
    </row>
    <row r="29" spans="1:16" s="12" customFormat="1" x14ac:dyDescent="0.2">
      <c r="A29" s="10"/>
    </row>
    <row r="30" spans="1:16" s="15" customFormat="1" ht="13.9" customHeight="1" x14ac:dyDescent="0.2">
      <c r="A30" s="351"/>
      <c r="B30" s="347"/>
      <c r="C30" s="347"/>
      <c r="D30" s="347"/>
      <c r="E30" s="347"/>
      <c r="F30" s="347"/>
      <c r="G30" s="347"/>
      <c r="H30" s="347"/>
      <c r="I30" s="347"/>
      <c r="J30" s="347"/>
      <c r="K30" s="363" t="s">
        <v>12</v>
      </c>
      <c r="L30" s="81"/>
      <c r="M30" s="81"/>
      <c r="N30" s="81"/>
      <c r="O30" s="81"/>
      <c r="P30" s="81"/>
    </row>
    <row r="31" spans="1:16" s="15" customFormat="1" ht="13.15" customHeight="1" x14ac:dyDescent="0.2">
      <c r="A31" s="347"/>
      <c r="B31" s="347"/>
      <c r="C31" s="347"/>
      <c r="D31" s="347"/>
      <c r="E31" s="347"/>
      <c r="F31" s="347"/>
      <c r="G31" s="347"/>
      <c r="H31" s="347"/>
      <c r="I31" s="347"/>
      <c r="J31" s="347"/>
      <c r="K31" s="363" t="s">
        <v>956</v>
      </c>
      <c r="L31" s="81"/>
      <c r="M31" s="81"/>
      <c r="N31" s="81"/>
      <c r="O31" s="81"/>
      <c r="P31" s="81"/>
    </row>
    <row r="32" spans="1:16" s="15" customFormat="1" ht="13.15" customHeight="1" x14ac:dyDescent="0.2">
      <c r="A32" s="347"/>
      <c r="B32" s="347"/>
      <c r="C32" s="347"/>
      <c r="D32" s="347"/>
      <c r="E32" s="347"/>
      <c r="F32" s="347"/>
      <c r="G32" s="347"/>
      <c r="H32" s="347"/>
      <c r="I32" s="347"/>
      <c r="J32" s="347"/>
      <c r="K32" s="363" t="s">
        <v>775</v>
      </c>
      <c r="L32" s="81"/>
      <c r="M32" s="81"/>
      <c r="N32" s="81"/>
      <c r="O32" s="81"/>
      <c r="P32" s="81"/>
    </row>
    <row r="33" spans="1:10" s="15" customFormat="1" x14ac:dyDescent="0.2">
      <c r="A33" s="14" t="s">
        <v>20</v>
      </c>
      <c r="B33" s="14"/>
      <c r="C33" s="14"/>
      <c r="D33" s="14"/>
      <c r="E33" s="14"/>
      <c r="F33" s="14"/>
      <c r="H33" s="789" t="s">
        <v>21</v>
      </c>
      <c r="I33" s="789"/>
    </row>
    <row r="34" spans="1:10" s="15" customFormat="1" x14ac:dyDescent="0.2">
      <c r="A34" s="14"/>
    </row>
    <row r="35" spans="1:10" x14ac:dyDescent="0.2">
      <c r="A35" s="865"/>
      <c r="B35" s="865"/>
      <c r="C35" s="865"/>
      <c r="D35" s="865"/>
      <c r="E35" s="865"/>
      <c r="F35" s="865"/>
      <c r="G35" s="865"/>
      <c r="H35" s="865"/>
      <c r="I35" s="865"/>
      <c r="J35" s="865"/>
    </row>
    <row r="43" spans="1:10" x14ac:dyDescent="0.2">
      <c r="C43" s="9"/>
      <c r="D43" s="9"/>
      <c r="E43" s="9"/>
      <c r="F43" s="9"/>
      <c r="G43" s="9"/>
      <c r="H43" s="9"/>
      <c r="I43" s="9"/>
      <c r="J43" s="9"/>
    </row>
    <row r="44" spans="1:10" x14ac:dyDescent="0.2">
      <c r="C44" s="9"/>
      <c r="D44" s="9"/>
      <c r="E44" s="9"/>
      <c r="F44" s="9"/>
      <c r="G44" s="9"/>
      <c r="H44" s="9"/>
      <c r="I44" s="9"/>
      <c r="J44" s="9"/>
    </row>
    <row r="45" spans="1:10" x14ac:dyDescent="0.2">
      <c r="C45" s="9"/>
      <c r="D45" s="9"/>
      <c r="E45" s="9"/>
      <c r="F45" s="9"/>
      <c r="G45" s="9"/>
      <c r="H45" s="9"/>
      <c r="I45" s="9"/>
      <c r="J45" s="9"/>
    </row>
    <row r="46" spans="1:10" x14ac:dyDescent="0.2">
      <c r="C46" s="9"/>
      <c r="D46" s="9"/>
      <c r="E46" s="9"/>
      <c r="F46" s="9"/>
      <c r="G46" s="9"/>
      <c r="H46" s="9"/>
      <c r="I46" s="9"/>
      <c r="J46" s="9"/>
    </row>
    <row r="47" spans="1:10" x14ac:dyDescent="0.2">
      <c r="C47" s="9"/>
      <c r="D47" s="9"/>
      <c r="E47" s="9"/>
      <c r="F47" s="9"/>
      <c r="G47" s="9"/>
      <c r="H47" s="9"/>
      <c r="I47" s="9"/>
      <c r="J47" s="9"/>
    </row>
    <row r="48" spans="1:10" x14ac:dyDescent="0.2">
      <c r="C48" s="9"/>
      <c r="D48" s="9"/>
      <c r="E48" s="9"/>
      <c r="F48" s="9"/>
      <c r="G48" s="9"/>
      <c r="H48" s="9"/>
      <c r="I48" s="9"/>
      <c r="J48" s="9"/>
    </row>
    <row r="49" spans="3:10" x14ac:dyDescent="0.2">
      <c r="C49" s="9"/>
      <c r="D49" s="9"/>
      <c r="E49" s="9"/>
      <c r="F49" s="9"/>
      <c r="G49" s="9"/>
      <c r="H49" s="9"/>
      <c r="I49" s="9"/>
      <c r="J49" s="9"/>
    </row>
    <row r="50" spans="3:10" x14ac:dyDescent="0.2">
      <c r="C50" s="9"/>
      <c r="D50" s="9"/>
      <c r="E50" s="9"/>
      <c r="F50" s="9"/>
      <c r="G50" s="9"/>
      <c r="H50" s="9"/>
      <c r="I50" s="9"/>
      <c r="J50" s="9"/>
    </row>
    <row r="51" spans="3:10" x14ac:dyDescent="0.2">
      <c r="C51" s="9"/>
      <c r="D51" s="9"/>
      <c r="E51" s="9"/>
      <c r="F51" s="9"/>
      <c r="G51" s="9"/>
      <c r="H51" s="9"/>
      <c r="I51" s="9"/>
      <c r="J51" s="9"/>
    </row>
    <row r="52" spans="3:10" x14ac:dyDescent="0.2">
      <c r="C52" s="9"/>
      <c r="D52" s="9"/>
      <c r="E52" s="9"/>
      <c r="F52" s="9"/>
      <c r="G52" s="9"/>
      <c r="H52" s="9"/>
      <c r="I52" s="9"/>
      <c r="J52" s="9"/>
    </row>
    <row r="53" spans="3:10" x14ac:dyDescent="0.2">
      <c r="C53" s="9"/>
      <c r="D53" s="9"/>
      <c r="E53" s="9"/>
      <c r="F53" s="9"/>
      <c r="G53" s="9"/>
      <c r="H53" s="9"/>
      <c r="I53" s="9"/>
      <c r="J53" s="9"/>
    </row>
    <row r="54" spans="3:10" x14ac:dyDescent="0.2">
      <c r="C54" s="9"/>
      <c r="D54" s="9"/>
      <c r="E54" s="9"/>
      <c r="F54" s="9"/>
      <c r="G54" s="9"/>
      <c r="H54" s="9"/>
      <c r="I54" s="9"/>
      <c r="J54" s="9"/>
    </row>
    <row r="55" spans="3:10" x14ac:dyDescent="0.2">
      <c r="C55" s="9"/>
      <c r="D55" s="9"/>
      <c r="E55" s="9"/>
      <c r="F55" s="9"/>
      <c r="G55" s="9"/>
      <c r="H55" s="9"/>
      <c r="I55" s="9"/>
      <c r="J55" s="9"/>
    </row>
    <row r="56" spans="3:10" x14ac:dyDescent="0.2">
      <c r="C56" s="9"/>
      <c r="D56" s="9"/>
      <c r="E56" s="9"/>
      <c r="F56" s="9"/>
      <c r="G56" s="9"/>
      <c r="H56" s="9"/>
      <c r="I56" s="9"/>
      <c r="J56" s="9"/>
    </row>
    <row r="57" spans="3:10" x14ac:dyDescent="0.2">
      <c r="C57" s="9"/>
      <c r="D57" s="9"/>
      <c r="E57" s="9"/>
      <c r="F57" s="9"/>
      <c r="G57" s="9"/>
      <c r="H57" s="9"/>
      <c r="I57" s="9"/>
      <c r="J57" s="9"/>
    </row>
    <row r="58" spans="3:10" x14ac:dyDescent="0.2">
      <c r="C58" s="9"/>
      <c r="D58" s="9"/>
      <c r="E58" s="9"/>
      <c r="F58" s="9"/>
      <c r="G58" s="9"/>
      <c r="H58" s="9"/>
      <c r="I58" s="9"/>
      <c r="J58" s="9"/>
    </row>
    <row r="59" spans="3:10" x14ac:dyDescent="0.2">
      <c r="C59" s="9"/>
      <c r="D59" s="9"/>
      <c r="E59" s="9"/>
      <c r="F59" s="9"/>
      <c r="G59" s="9"/>
      <c r="H59" s="9"/>
      <c r="I59" s="9"/>
      <c r="J59" s="9"/>
    </row>
    <row r="60" spans="3:10" x14ac:dyDescent="0.2">
      <c r="C60" s="9"/>
      <c r="D60" s="9"/>
      <c r="E60" s="9"/>
      <c r="F60" s="9"/>
      <c r="G60" s="9"/>
      <c r="H60" s="9"/>
      <c r="I60" s="9"/>
      <c r="J60" s="9"/>
    </row>
    <row r="61" spans="3:10" x14ac:dyDescent="0.2">
      <c r="C61" s="9"/>
      <c r="D61" s="9"/>
      <c r="E61" s="9"/>
      <c r="F61" s="9"/>
      <c r="G61" s="9"/>
      <c r="H61" s="9"/>
      <c r="I61" s="9"/>
      <c r="J61" s="9"/>
    </row>
  </sheetData>
  <mergeCells count="20">
    <mergeCell ref="A35:J35"/>
    <mergeCell ref="E9:F9"/>
    <mergeCell ref="C9:D9"/>
    <mergeCell ref="H33:I33"/>
    <mergeCell ref="A2:J2"/>
    <mergeCell ref="A23:B23"/>
    <mergeCell ref="B25:K25"/>
    <mergeCell ref="K9:K10"/>
    <mergeCell ref="C8:J8"/>
    <mergeCell ref="E7:H7"/>
    <mergeCell ref="A3:J3"/>
    <mergeCell ref="I7:K7"/>
    <mergeCell ref="A7:B7"/>
    <mergeCell ref="A5:K5"/>
    <mergeCell ref="B9:B10"/>
    <mergeCell ref="I1:J1"/>
    <mergeCell ref="G9:H9"/>
    <mergeCell ref="I9:J9"/>
    <mergeCell ref="D1:E1"/>
    <mergeCell ref="A9:A10"/>
  </mergeCells>
  <phoneticPr fontId="0" type="noConversion"/>
  <printOptions horizontalCentered="1" verticalCentered="1"/>
  <pageMargins left="0.70866141732283505" right="0.70866141732283505" top="0.196850393700787" bottom="0.196850393700787" header="0.31496062992126" footer="0.31496062992126"/>
  <pageSetup paperSize="9" scale="82" orientation="landscape" r:id="rId1"/>
  <headerFooter>
    <oddFooter>&amp;C- 74 -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34"/>
  <sheetViews>
    <sheetView view="pageBreakPreview" topLeftCell="A7" zoomScaleSheetLayoutView="100" workbookViewId="0">
      <selection activeCell="E23" sqref="E23"/>
    </sheetView>
  </sheetViews>
  <sheetFormatPr defaultRowHeight="12.75" x14ac:dyDescent="0.2"/>
  <cols>
    <col min="2" max="2" width="20.5703125" bestFit="1"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789"/>
      <c r="E1" s="789"/>
      <c r="H1" s="40"/>
      <c r="J1" s="873" t="s">
        <v>68</v>
      </c>
      <c r="K1" s="873"/>
    </row>
    <row r="2" spans="1:19" ht="15" x14ac:dyDescent="0.2">
      <c r="A2" s="874" t="s">
        <v>0</v>
      </c>
      <c r="B2" s="874"/>
      <c r="C2" s="874"/>
      <c r="D2" s="874"/>
      <c r="E2" s="874"/>
      <c r="F2" s="874"/>
      <c r="G2" s="874"/>
      <c r="H2" s="874"/>
      <c r="I2" s="874"/>
      <c r="J2" s="874"/>
    </row>
    <row r="3" spans="1:19" ht="18" x14ac:dyDescent="0.25">
      <c r="A3" s="888" t="s">
        <v>821</v>
      </c>
      <c r="B3" s="888"/>
      <c r="C3" s="888"/>
      <c r="D3" s="888"/>
      <c r="E3" s="888"/>
      <c r="F3" s="888"/>
      <c r="G3" s="888"/>
      <c r="H3" s="888"/>
      <c r="I3" s="888"/>
      <c r="J3" s="888"/>
    </row>
    <row r="4" spans="1:19" ht="10.5" customHeight="1" x14ac:dyDescent="0.2"/>
    <row r="5" spans="1:19" s="15" customFormat="1" ht="15.75" customHeight="1" x14ac:dyDescent="0.2">
      <c r="A5" s="956" t="s">
        <v>435</v>
      </c>
      <c r="B5" s="956"/>
      <c r="C5" s="956"/>
      <c r="D5" s="956"/>
      <c r="E5" s="956"/>
      <c r="F5" s="956"/>
      <c r="G5" s="956"/>
      <c r="H5" s="956"/>
      <c r="I5" s="956"/>
      <c r="J5" s="956"/>
      <c r="K5" s="956"/>
      <c r="L5" s="956"/>
    </row>
    <row r="6" spans="1:19" s="15" customFormat="1" ht="15.75" customHeight="1" x14ac:dyDescent="0.25">
      <c r="A6" s="43"/>
      <c r="B6" s="43"/>
      <c r="C6" s="43"/>
      <c r="D6" s="43"/>
      <c r="E6" s="43"/>
      <c r="F6" s="43"/>
      <c r="G6" s="43"/>
      <c r="H6" s="43"/>
      <c r="I6" s="43"/>
      <c r="J6" s="43"/>
    </row>
    <row r="7" spans="1:19" s="15" customFormat="1" x14ac:dyDescent="0.2">
      <c r="A7" s="791" t="s">
        <v>756</v>
      </c>
      <c r="B7" s="791"/>
      <c r="I7" s="908"/>
      <c r="J7" s="908"/>
      <c r="K7" s="908"/>
    </row>
    <row r="8" spans="1:19" s="13" customFormat="1" ht="15.75" hidden="1" x14ac:dyDescent="0.25">
      <c r="C8" s="874" t="s">
        <v>14</v>
      </c>
      <c r="D8" s="874"/>
      <c r="E8" s="874"/>
      <c r="F8" s="874"/>
      <c r="G8" s="874"/>
      <c r="H8" s="874"/>
      <c r="I8" s="874"/>
      <c r="J8" s="874"/>
    </row>
    <row r="9" spans="1:19" ht="30" customHeight="1" x14ac:dyDescent="0.2">
      <c r="A9" s="871" t="s">
        <v>23</v>
      </c>
      <c r="B9" s="871" t="s">
        <v>36</v>
      </c>
      <c r="C9" s="761" t="s">
        <v>844</v>
      </c>
      <c r="D9" s="763"/>
      <c r="E9" s="761" t="s">
        <v>474</v>
      </c>
      <c r="F9" s="763"/>
      <c r="G9" s="761" t="s">
        <v>38</v>
      </c>
      <c r="H9" s="763"/>
      <c r="I9" s="776" t="s">
        <v>105</v>
      </c>
      <c r="J9" s="776"/>
      <c r="K9" s="871" t="s">
        <v>512</v>
      </c>
      <c r="R9" s="9"/>
      <c r="S9" s="12"/>
    </row>
    <row r="10" spans="1:19" s="14" customFormat="1" ht="46.5" customHeight="1" x14ac:dyDescent="0.2">
      <c r="A10" s="872"/>
      <c r="B10" s="872"/>
      <c r="C10" s="5" t="s">
        <v>39</v>
      </c>
      <c r="D10" s="5" t="s">
        <v>104</v>
      </c>
      <c r="E10" s="5" t="s">
        <v>39</v>
      </c>
      <c r="F10" s="5" t="s">
        <v>104</v>
      </c>
      <c r="G10" s="5" t="s">
        <v>39</v>
      </c>
      <c r="H10" s="5" t="s">
        <v>104</v>
      </c>
      <c r="I10" s="5" t="s">
        <v>134</v>
      </c>
      <c r="J10" s="5" t="s">
        <v>135</v>
      </c>
      <c r="K10" s="872"/>
    </row>
    <row r="11" spans="1:19" x14ac:dyDescent="0.2">
      <c r="A11" s="147">
        <v>1</v>
      </c>
      <c r="B11" s="147">
        <v>2</v>
      </c>
      <c r="C11" s="147">
        <v>3</v>
      </c>
      <c r="D11" s="147">
        <v>4</v>
      </c>
      <c r="E11" s="147">
        <v>5</v>
      </c>
      <c r="F11" s="147">
        <v>6</v>
      </c>
      <c r="G11" s="147">
        <v>7</v>
      </c>
      <c r="H11" s="147">
        <v>8</v>
      </c>
      <c r="I11" s="147">
        <v>9</v>
      </c>
      <c r="J11" s="147">
        <v>10</v>
      </c>
      <c r="K11" s="147">
        <v>11</v>
      </c>
    </row>
    <row r="12" spans="1:19" x14ac:dyDescent="0.2">
      <c r="A12" s="8">
        <v>1</v>
      </c>
      <c r="B12" s="9" t="s">
        <v>757</v>
      </c>
      <c r="C12" s="8">
        <v>2047</v>
      </c>
      <c r="D12" s="358">
        <v>102.7</v>
      </c>
      <c r="E12" s="8">
        <v>2045</v>
      </c>
      <c r="F12" s="358">
        <f t="shared" ref="F12:F22" si="0">E12*0.05</f>
        <v>102.25</v>
      </c>
      <c r="G12" s="8">
        <v>0</v>
      </c>
      <c r="H12" s="359">
        <v>0</v>
      </c>
      <c r="I12" s="8">
        <f t="shared" ref="I12:J22" si="1">C12-E12-G12</f>
        <v>2</v>
      </c>
      <c r="J12" s="359">
        <f t="shared" si="1"/>
        <v>0.45000000000000284</v>
      </c>
      <c r="K12" s="8"/>
    </row>
    <row r="13" spans="1:19" x14ac:dyDescent="0.2">
      <c r="A13" s="8">
        <v>2</v>
      </c>
      <c r="B13" s="9" t="s">
        <v>758</v>
      </c>
      <c r="C13" s="8">
        <v>962</v>
      </c>
      <c r="D13" s="358">
        <v>48.49</v>
      </c>
      <c r="E13" s="8">
        <v>959</v>
      </c>
      <c r="F13" s="358">
        <f t="shared" si="0"/>
        <v>47.95</v>
      </c>
      <c r="G13" s="8">
        <v>0</v>
      </c>
      <c r="H13" s="359">
        <v>0</v>
      </c>
      <c r="I13" s="8">
        <f t="shared" si="1"/>
        <v>3</v>
      </c>
      <c r="J13" s="359">
        <f t="shared" si="1"/>
        <v>0.53999999999999915</v>
      </c>
      <c r="K13" s="8"/>
    </row>
    <row r="14" spans="1:19" x14ac:dyDescent="0.2">
      <c r="A14" s="8">
        <v>3</v>
      </c>
      <c r="B14" s="9" t="s">
        <v>759</v>
      </c>
      <c r="C14" s="8">
        <v>1628</v>
      </c>
      <c r="D14" s="358">
        <v>81.7</v>
      </c>
      <c r="E14" s="8">
        <v>1625</v>
      </c>
      <c r="F14" s="358">
        <f t="shared" si="0"/>
        <v>81.25</v>
      </c>
      <c r="G14" s="8">
        <v>0</v>
      </c>
      <c r="H14" s="359">
        <v>0</v>
      </c>
      <c r="I14" s="8">
        <f t="shared" si="1"/>
        <v>3</v>
      </c>
      <c r="J14" s="359">
        <f t="shared" si="1"/>
        <v>0.45000000000000284</v>
      </c>
      <c r="K14" s="8"/>
    </row>
    <row r="15" spans="1:19" x14ac:dyDescent="0.2">
      <c r="A15" s="8">
        <v>4</v>
      </c>
      <c r="B15" s="9" t="s">
        <v>760</v>
      </c>
      <c r="C15" s="8">
        <v>856</v>
      </c>
      <c r="D15" s="358">
        <v>42.93</v>
      </c>
      <c r="E15" s="8">
        <v>855</v>
      </c>
      <c r="F15" s="358">
        <f t="shared" si="0"/>
        <v>42.75</v>
      </c>
      <c r="G15" s="8">
        <v>0</v>
      </c>
      <c r="H15" s="359">
        <v>0</v>
      </c>
      <c r="I15" s="8">
        <f t="shared" si="1"/>
        <v>1</v>
      </c>
      <c r="J15" s="359">
        <f t="shared" si="1"/>
        <v>0.17999999999999972</v>
      </c>
      <c r="K15" s="8"/>
    </row>
    <row r="16" spans="1:19" x14ac:dyDescent="0.2">
      <c r="A16" s="8">
        <v>5</v>
      </c>
      <c r="B16" s="9" t="s">
        <v>761</v>
      </c>
      <c r="C16" s="8">
        <v>1083</v>
      </c>
      <c r="D16" s="358">
        <v>56.67</v>
      </c>
      <c r="E16" s="8">
        <v>1038</v>
      </c>
      <c r="F16" s="358">
        <f t="shared" si="0"/>
        <v>51.900000000000006</v>
      </c>
      <c r="G16" s="8">
        <v>0</v>
      </c>
      <c r="H16" s="359">
        <v>0</v>
      </c>
      <c r="I16" s="8">
        <f t="shared" si="1"/>
        <v>45</v>
      </c>
      <c r="J16" s="359">
        <f t="shared" si="1"/>
        <v>4.769999999999996</v>
      </c>
      <c r="K16" s="8"/>
    </row>
    <row r="17" spans="1:16" x14ac:dyDescent="0.2">
      <c r="A17" s="332">
        <v>6</v>
      </c>
      <c r="B17" s="204" t="s">
        <v>762</v>
      </c>
      <c r="C17" s="8">
        <v>575</v>
      </c>
      <c r="D17" s="358">
        <v>29.515000000000001</v>
      </c>
      <c r="E17" s="8">
        <v>557</v>
      </c>
      <c r="F17" s="358">
        <f t="shared" si="0"/>
        <v>27.85</v>
      </c>
      <c r="G17" s="8">
        <v>0</v>
      </c>
      <c r="H17" s="359">
        <v>0</v>
      </c>
      <c r="I17" s="8">
        <f t="shared" si="1"/>
        <v>18</v>
      </c>
      <c r="J17" s="359">
        <f t="shared" si="1"/>
        <v>1.6649999999999991</v>
      </c>
      <c r="K17" s="8"/>
    </row>
    <row r="18" spans="1:16" x14ac:dyDescent="0.2">
      <c r="A18" s="8">
        <v>7</v>
      </c>
      <c r="B18" s="9" t="s">
        <v>763</v>
      </c>
      <c r="C18" s="8">
        <v>743</v>
      </c>
      <c r="D18" s="358">
        <v>37.325000000000003</v>
      </c>
      <c r="E18" s="8">
        <v>742</v>
      </c>
      <c r="F18" s="358">
        <f t="shared" si="0"/>
        <v>37.1</v>
      </c>
      <c r="G18" s="8">
        <v>0</v>
      </c>
      <c r="H18" s="359">
        <v>0</v>
      </c>
      <c r="I18" s="8">
        <f t="shared" si="1"/>
        <v>1</v>
      </c>
      <c r="J18" s="359">
        <f t="shared" si="1"/>
        <v>0.22500000000000142</v>
      </c>
      <c r="K18" s="8"/>
    </row>
    <row r="19" spans="1:16" x14ac:dyDescent="0.2">
      <c r="A19" s="8">
        <v>8</v>
      </c>
      <c r="B19" s="9" t="s">
        <v>764</v>
      </c>
      <c r="C19" s="8">
        <v>702</v>
      </c>
      <c r="D19" s="358">
        <v>35.314999999999998</v>
      </c>
      <c r="E19" s="8">
        <v>700</v>
      </c>
      <c r="F19" s="358">
        <f t="shared" si="0"/>
        <v>35</v>
      </c>
      <c r="G19" s="8">
        <v>0</v>
      </c>
      <c r="H19" s="359">
        <v>0</v>
      </c>
      <c r="I19" s="8">
        <f t="shared" si="1"/>
        <v>2</v>
      </c>
      <c r="J19" s="359">
        <f t="shared" si="1"/>
        <v>0.31499999999999773</v>
      </c>
      <c r="K19" s="9"/>
    </row>
    <row r="20" spans="1:16" x14ac:dyDescent="0.2">
      <c r="A20" s="333">
        <v>9</v>
      </c>
      <c r="B20" s="9" t="s">
        <v>765</v>
      </c>
      <c r="C20" s="8">
        <v>1903</v>
      </c>
      <c r="D20" s="358">
        <v>95.795000000000002</v>
      </c>
      <c r="E20" s="8">
        <v>1897</v>
      </c>
      <c r="F20" s="358">
        <f t="shared" si="0"/>
        <v>94.850000000000009</v>
      </c>
      <c r="G20" s="8">
        <v>0</v>
      </c>
      <c r="H20" s="359">
        <v>0</v>
      </c>
      <c r="I20" s="8">
        <f t="shared" si="1"/>
        <v>6</v>
      </c>
      <c r="J20" s="359">
        <f t="shared" si="1"/>
        <v>0.94499999999999318</v>
      </c>
      <c r="K20" s="9"/>
    </row>
    <row r="21" spans="1:16" x14ac:dyDescent="0.2">
      <c r="A21" s="8">
        <v>10</v>
      </c>
      <c r="B21" s="9" t="s">
        <v>766</v>
      </c>
      <c r="C21" s="8">
        <v>704</v>
      </c>
      <c r="D21" s="358">
        <v>35.200000000000003</v>
      </c>
      <c r="E21" s="8">
        <v>704</v>
      </c>
      <c r="F21" s="358">
        <f t="shared" si="0"/>
        <v>35.200000000000003</v>
      </c>
      <c r="G21" s="8">
        <v>0</v>
      </c>
      <c r="H21" s="359">
        <v>0</v>
      </c>
      <c r="I21" s="8">
        <f t="shared" si="1"/>
        <v>0</v>
      </c>
      <c r="J21" s="359">
        <f t="shared" si="1"/>
        <v>0</v>
      </c>
      <c r="K21" s="9"/>
    </row>
    <row r="22" spans="1:16" x14ac:dyDescent="0.2">
      <c r="A22" s="8">
        <v>11</v>
      </c>
      <c r="B22" s="9" t="s">
        <v>767</v>
      </c>
      <c r="C22" s="8">
        <v>970</v>
      </c>
      <c r="D22" s="358">
        <v>48.89</v>
      </c>
      <c r="E22" s="8">
        <v>967</v>
      </c>
      <c r="F22" s="358">
        <f t="shared" si="0"/>
        <v>48.35</v>
      </c>
      <c r="G22" s="8">
        <v>0</v>
      </c>
      <c r="H22" s="359">
        <v>0</v>
      </c>
      <c r="I22" s="8">
        <f t="shared" si="1"/>
        <v>3</v>
      </c>
      <c r="J22" s="359">
        <f t="shared" si="1"/>
        <v>0.53999999999999915</v>
      </c>
      <c r="K22" s="9"/>
    </row>
    <row r="23" spans="1:16" x14ac:dyDescent="0.2">
      <c r="A23" s="746" t="s">
        <v>17</v>
      </c>
      <c r="B23" s="747"/>
      <c r="C23" s="337">
        <f t="shared" ref="C23:J23" si="2">SUM(C12:C22)</f>
        <v>12173</v>
      </c>
      <c r="D23" s="365">
        <f t="shared" si="2"/>
        <v>614.53</v>
      </c>
      <c r="E23" s="337">
        <f t="shared" si="2"/>
        <v>12089</v>
      </c>
      <c r="F23" s="365">
        <f t="shared" si="2"/>
        <v>604.45000000000016</v>
      </c>
      <c r="G23" s="337">
        <f t="shared" si="2"/>
        <v>0</v>
      </c>
      <c r="H23" s="360">
        <f t="shared" si="2"/>
        <v>0</v>
      </c>
      <c r="I23" s="337">
        <f t="shared" si="2"/>
        <v>84</v>
      </c>
      <c r="J23" s="360">
        <f t="shared" si="2"/>
        <v>10.079999999999991</v>
      </c>
      <c r="K23" s="9"/>
    </row>
    <row r="24" spans="1:16" s="723" customFormat="1" x14ac:dyDescent="0.2">
      <c r="A24" s="570" t="s">
        <v>796</v>
      </c>
      <c r="B24" s="723" t="s">
        <v>998</v>
      </c>
    </row>
    <row r="25" spans="1:16" s="12" customFormat="1" x14ac:dyDescent="0.2">
      <c r="A25" s="10" t="s">
        <v>40</v>
      </c>
    </row>
    <row r="26" spans="1:16" s="12" customFormat="1" x14ac:dyDescent="0.2">
      <c r="A26" s="10"/>
    </row>
    <row r="27" spans="1:16" s="12" customFormat="1" x14ac:dyDescent="0.2">
      <c r="A27" s="10"/>
    </row>
    <row r="28" spans="1:16" s="12" customFormat="1" x14ac:dyDescent="0.2">
      <c r="A28" s="10"/>
    </row>
    <row r="29" spans="1:16" ht="15.75" x14ac:dyDescent="0.2">
      <c r="C29" s="955"/>
      <c r="D29" s="955"/>
      <c r="E29" s="955"/>
      <c r="F29" s="955"/>
    </row>
    <row r="30" spans="1:16" s="15" customFormat="1" ht="13.9" customHeight="1" x14ac:dyDescent="0.2">
      <c r="A30" s="351"/>
      <c r="B30" s="347"/>
      <c r="C30" s="347"/>
      <c r="D30" s="347"/>
      <c r="E30" s="347"/>
      <c r="F30" s="347"/>
      <c r="G30" s="347"/>
      <c r="H30" s="347"/>
      <c r="I30" s="347"/>
      <c r="J30" s="347"/>
      <c r="K30" s="363" t="s">
        <v>12</v>
      </c>
      <c r="L30" s="81"/>
      <c r="M30" s="81"/>
      <c r="N30" s="81"/>
      <c r="O30" s="81"/>
      <c r="P30" s="81"/>
    </row>
    <row r="31" spans="1:16" s="15" customFormat="1" ht="13.15" customHeight="1" x14ac:dyDescent="0.2">
      <c r="A31" s="347"/>
      <c r="B31" s="347"/>
      <c r="C31" s="347"/>
      <c r="D31" s="347"/>
      <c r="E31" s="347"/>
      <c r="F31" s="347"/>
      <c r="G31" s="347"/>
      <c r="H31" s="347"/>
      <c r="I31" s="347"/>
      <c r="J31" s="347"/>
      <c r="K31" s="363" t="s">
        <v>988</v>
      </c>
      <c r="L31" s="81"/>
      <c r="M31" s="81"/>
      <c r="N31" s="81"/>
      <c r="O31" s="81"/>
      <c r="P31" s="81"/>
    </row>
    <row r="32" spans="1:16" s="15" customFormat="1" ht="13.15" customHeight="1" x14ac:dyDescent="0.2">
      <c r="A32" s="347"/>
      <c r="B32" s="347"/>
      <c r="C32" s="347"/>
      <c r="D32" s="347"/>
      <c r="E32" s="347"/>
      <c r="F32" s="347"/>
      <c r="G32" s="347"/>
      <c r="H32" s="347"/>
      <c r="I32" s="347"/>
      <c r="J32" s="347"/>
      <c r="K32" s="363" t="s">
        <v>775</v>
      </c>
      <c r="L32" s="81"/>
      <c r="M32" s="81"/>
      <c r="N32" s="81"/>
      <c r="O32" s="81"/>
      <c r="P32" s="81"/>
    </row>
    <row r="33" spans="1:10" s="15" customFormat="1" x14ac:dyDescent="0.2">
      <c r="A33" s="14" t="s">
        <v>20</v>
      </c>
      <c r="B33" s="14"/>
      <c r="C33" s="14"/>
      <c r="D33" s="14"/>
      <c r="E33" s="14"/>
      <c r="F33" s="14"/>
      <c r="H33" s="789" t="s">
        <v>21</v>
      </c>
      <c r="I33" s="789"/>
    </row>
    <row r="34" spans="1:10" x14ac:dyDescent="0.2">
      <c r="A34" s="865"/>
      <c r="B34" s="865"/>
      <c r="C34" s="865"/>
      <c r="D34" s="865"/>
      <c r="E34" s="865"/>
      <c r="F34" s="865"/>
      <c r="G34" s="865"/>
      <c r="H34" s="865"/>
      <c r="I34" s="865"/>
      <c r="J34" s="865"/>
    </row>
  </sheetData>
  <mergeCells count="19">
    <mergeCell ref="J1:K1"/>
    <mergeCell ref="I9:J9"/>
    <mergeCell ref="D1:E1"/>
    <mergeCell ref="A2:J2"/>
    <mergeCell ref="A3:J3"/>
    <mergeCell ref="A5:L5"/>
    <mergeCell ref="A34:J34"/>
    <mergeCell ref="I7:K7"/>
    <mergeCell ref="H33:I33"/>
    <mergeCell ref="C8:J8"/>
    <mergeCell ref="C9:D9"/>
    <mergeCell ref="K9:K10"/>
    <mergeCell ref="C29:F29"/>
    <mergeCell ref="A7:B7"/>
    <mergeCell ref="A9:A10"/>
    <mergeCell ref="B9:B10"/>
    <mergeCell ref="E9:F9"/>
    <mergeCell ref="A23:B23"/>
    <mergeCell ref="G9:H9"/>
  </mergeCells>
  <phoneticPr fontId="0" type="noConversion"/>
  <printOptions horizontalCentered="1" verticalCentered="1"/>
  <pageMargins left="0.70866141732283505" right="0.70866141732283505" top="0.196850393700787" bottom="0.196850393700787" header="0.31496062992126" footer="0.31496062992126"/>
  <pageSetup paperSize="9" scale="87" orientation="landscape" r:id="rId1"/>
  <headerFooter>
    <oddFooter>&amp;C- 75 -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34"/>
  <sheetViews>
    <sheetView view="pageBreakPreview" topLeftCell="A10" zoomScaleSheetLayoutView="100" workbookViewId="0">
      <selection activeCell="I23" sqref="I23"/>
    </sheetView>
  </sheetViews>
  <sheetFormatPr defaultRowHeight="12.75" x14ac:dyDescent="0.2"/>
  <cols>
    <col min="2" max="2" width="20.5703125" bestFit="1"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789"/>
      <c r="E1" s="789"/>
      <c r="H1" s="40"/>
      <c r="J1" s="873" t="s">
        <v>475</v>
      </c>
      <c r="K1" s="873"/>
    </row>
    <row r="2" spans="1:19" ht="15" x14ac:dyDescent="0.2">
      <c r="A2" s="874" t="s">
        <v>0</v>
      </c>
      <c r="B2" s="874"/>
      <c r="C2" s="874"/>
      <c r="D2" s="874"/>
      <c r="E2" s="874"/>
      <c r="F2" s="874"/>
      <c r="G2" s="874"/>
      <c r="H2" s="874"/>
      <c r="I2" s="874"/>
      <c r="J2" s="874"/>
    </row>
    <row r="3" spans="1:19" ht="18" x14ac:dyDescent="0.25">
      <c r="A3" s="888" t="s">
        <v>821</v>
      </c>
      <c r="B3" s="888"/>
      <c r="C3" s="888"/>
      <c r="D3" s="888"/>
      <c r="E3" s="888"/>
      <c r="F3" s="888"/>
      <c r="G3" s="888"/>
      <c r="H3" s="888"/>
      <c r="I3" s="888"/>
      <c r="J3" s="888"/>
    </row>
    <row r="4" spans="1:19" ht="10.5" customHeight="1" x14ac:dyDescent="0.2"/>
    <row r="5" spans="1:19" s="15" customFormat="1" ht="15.75" customHeight="1" x14ac:dyDescent="0.2">
      <c r="A5" s="957" t="s">
        <v>485</v>
      </c>
      <c r="B5" s="957"/>
      <c r="C5" s="957"/>
      <c r="D5" s="957"/>
      <c r="E5" s="957"/>
      <c r="F5" s="957"/>
      <c r="G5" s="957"/>
      <c r="H5" s="957"/>
      <c r="I5" s="957"/>
      <c r="J5" s="957"/>
      <c r="K5" s="957"/>
      <c r="L5" s="957"/>
    </row>
    <row r="6" spans="1:19" s="15" customFormat="1" ht="15.75" customHeight="1" x14ac:dyDescent="0.25">
      <c r="A6" s="43"/>
      <c r="B6" s="43"/>
      <c r="C6" s="43"/>
      <c r="D6" s="43"/>
      <c r="E6" s="43"/>
      <c r="F6" s="43"/>
      <c r="G6" s="43"/>
      <c r="H6" s="43"/>
      <c r="I6" s="43"/>
      <c r="J6" s="43"/>
    </row>
    <row r="7" spans="1:19" s="15" customFormat="1" x14ac:dyDescent="0.2">
      <c r="A7" s="791" t="s">
        <v>756</v>
      </c>
      <c r="B7" s="791"/>
      <c r="I7" s="908"/>
      <c r="J7" s="908"/>
      <c r="K7" s="908"/>
    </row>
    <row r="8" spans="1:19" s="13" customFormat="1" ht="15.75" hidden="1" x14ac:dyDescent="0.25">
      <c r="C8" s="874" t="s">
        <v>14</v>
      </c>
      <c r="D8" s="874"/>
      <c r="E8" s="874"/>
      <c r="F8" s="874"/>
      <c r="G8" s="874"/>
      <c r="H8" s="874"/>
      <c r="I8" s="874"/>
      <c r="J8" s="874"/>
    </row>
    <row r="9" spans="1:19" ht="31.5" customHeight="1" x14ac:dyDescent="0.2">
      <c r="A9" s="871" t="s">
        <v>23</v>
      </c>
      <c r="B9" s="871" t="s">
        <v>36</v>
      </c>
      <c r="C9" s="761" t="s">
        <v>843</v>
      </c>
      <c r="D9" s="763"/>
      <c r="E9" s="761" t="s">
        <v>474</v>
      </c>
      <c r="F9" s="763"/>
      <c r="G9" s="761" t="s">
        <v>38</v>
      </c>
      <c r="H9" s="763"/>
      <c r="I9" s="776" t="s">
        <v>105</v>
      </c>
      <c r="J9" s="776"/>
      <c r="K9" s="871" t="s">
        <v>512</v>
      </c>
      <c r="R9" s="9"/>
      <c r="S9" s="12"/>
    </row>
    <row r="10" spans="1:19" s="14" customFormat="1" ht="46.5" customHeight="1" x14ac:dyDescent="0.2">
      <c r="A10" s="872"/>
      <c r="B10" s="872"/>
      <c r="C10" s="5" t="s">
        <v>39</v>
      </c>
      <c r="D10" s="5" t="s">
        <v>104</v>
      </c>
      <c r="E10" s="5" t="s">
        <v>39</v>
      </c>
      <c r="F10" s="5" t="s">
        <v>104</v>
      </c>
      <c r="G10" s="5" t="s">
        <v>39</v>
      </c>
      <c r="H10" s="5" t="s">
        <v>104</v>
      </c>
      <c r="I10" s="5" t="s">
        <v>134</v>
      </c>
      <c r="J10" s="5" t="s">
        <v>135</v>
      </c>
      <c r="K10" s="872"/>
    </row>
    <row r="11" spans="1:19" x14ac:dyDescent="0.2">
      <c r="A11" s="277">
        <v>1</v>
      </c>
      <c r="B11" s="277">
        <v>2</v>
      </c>
      <c r="C11" s="277">
        <v>3</v>
      </c>
      <c r="D11" s="277">
        <v>4</v>
      </c>
      <c r="E11" s="277">
        <v>5</v>
      </c>
      <c r="F11" s="277">
        <v>6</v>
      </c>
      <c r="G11" s="277">
        <v>7</v>
      </c>
      <c r="H11" s="277">
        <v>8</v>
      </c>
      <c r="I11" s="277">
        <v>9</v>
      </c>
      <c r="J11" s="277">
        <v>10</v>
      </c>
      <c r="K11" s="277">
        <v>11</v>
      </c>
    </row>
    <row r="12" spans="1:19" x14ac:dyDescent="0.2">
      <c r="A12" s="8">
        <v>1</v>
      </c>
      <c r="B12" s="9" t="s">
        <v>757</v>
      </c>
      <c r="C12" s="8">
        <v>1949</v>
      </c>
      <c r="D12" s="359">
        <v>101.01</v>
      </c>
      <c r="E12" s="8">
        <v>1860</v>
      </c>
      <c r="F12" s="359">
        <v>93</v>
      </c>
      <c r="G12" s="8">
        <v>0</v>
      </c>
      <c r="H12" s="361">
        <v>0</v>
      </c>
      <c r="I12" s="8">
        <f>C12-E12</f>
        <v>89</v>
      </c>
      <c r="J12" s="364">
        <f>D12-F12</f>
        <v>8.0100000000000051</v>
      </c>
      <c r="K12" s="8"/>
    </row>
    <row r="13" spans="1:19" x14ac:dyDescent="0.2">
      <c r="A13" s="8">
        <v>2</v>
      </c>
      <c r="B13" s="9" t="s">
        <v>758</v>
      </c>
      <c r="C13" s="8">
        <v>655</v>
      </c>
      <c r="D13" s="359">
        <v>34.950000000000003</v>
      </c>
      <c r="E13" s="8">
        <v>600</v>
      </c>
      <c r="F13" s="359">
        <v>30.000000000000004</v>
      </c>
      <c r="G13" s="8">
        <v>0</v>
      </c>
      <c r="H13" s="361">
        <v>0</v>
      </c>
      <c r="I13" s="8">
        <f t="shared" ref="I13:J22" si="0">C13-E13</f>
        <v>55</v>
      </c>
      <c r="J13" s="364">
        <f t="shared" si="0"/>
        <v>4.9499999999999993</v>
      </c>
      <c r="K13" s="8"/>
    </row>
    <row r="14" spans="1:19" x14ac:dyDescent="0.2">
      <c r="A14" s="8">
        <v>3</v>
      </c>
      <c r="B14" s="9" t="s">
        <v>759</v>
      </c>
      <c r="C14" s="8">
        <v>1196</v>
      </c>
      <c r="D14" s="359">
        <v>64.240000000000009</v>
      </c>
      <c r="E14" s="8">
        <v>1085</v>
      </c>
      <c r="F14" s="359">
        <v>54.250000000000007</v>
      </c>
      <c r="G14" s="8">
        <v>0</v>
      </c>
      <c r="H14" s="361">
        <v>0</v>
      </c>
      <c r="I14" s="8">
        <f t="shared" si="0"/>
        <v>111</v>
      </c>
      <c r="J14" s="364">
        <f t="shared" si="0"/>
        <v>9.990000000000002</v>
      </c>
      <c r="K14" s="8"/>
    </row>
    <row r="15" spans="1:19" x14ac:dyDescent="0.2">
      <c r="A15" s="8">
        <v>4</v>
      </c>
      <c r="B15" s="9" t="s">
        <v>760</v>
      </c>
      <c r="C15" s="8">
        <v>557</v>
      </c>
      <c r="D15" s="359">
        <v>29.450000000000003</v>
      </c>
      <c r="E15" s="8">
        <v>517</v>
      </c>
      <c r="F15" s="359">
        <v>25.85</v>
      </c>
      <c r="G15" s="8">
        <v>0</v>
      </c>
      <c r="H15" s="361">
        <v>0</v>
      </c>
      <c r="I15" s="8">
        <f t="shared" si="0"/>
        <v>40</v>
      </c>
      <c r="J15" s="364">
        <f t="shared" si="0"/>
        <v>3.6000000000000014</v>
      </c>
      <c r="K15" s="8"/>
    </row>
    <row r="16" spans="1:19" x14ac:dyDescent="0.2">
      <c r="A16" s="8">
        <v>5</v>
      </c>
      <c r="B16" s="9" t="s">
        <v>761</v>
      </c>
      <c r="C16" s="8">
        <v>700</v>
      </c>
      <c r="D16" s="359">
        <v>35</v>
      </c>
      <c r="E16" s="8">
        <v>700</v>
      </c>
      <c r="F16" s="359">
        <v>35</v>
      </c>
      <c r="G16" s="8">
        <v>0</v>
      </c>
      <c r="H16" s="361">
        <v>0</v>
      </c>
      <c r="I16" s="8">
        <f t="shared" si="0"/>
        <v>0</v>
      </c>
      <c r="J16" s="364">
        <f t="shared" si="0"/>
        <v>0</v>
      </c>
      <c r="K16" s="8"/>
    </row>
    <row r="17" spans="1:16" x14ac:dyDescent="0.2">
      <c r="A17" s="332">
        <v>6</v>
      </c>
      <c r="B17" s="204" t="s">
        <v>762</v>
      </c>
      <c r="C17" s="8">
        <v>547</v>
      </c>
      <c r="D17" s="359">
        <v>29.35</v>
      </c>
      <c r="E17" s="8">
        <v>497</v>
      </c>
      <c r="F17" s="359">
        <v>24.85</v>
      </c>
      <c r="G17" s="8">
        <v>0</v>
      </c>
      <c r="H17" s="361">
        <v>0</v>
      </c>
      <c r="I17" s="8">
        <f t="shared" si="0"/>
        <v>50</v>
      </c>
      <c r="J17" s="364">
        <f t="shared" si="0"/>
        <v>4.5</v>
      </c>
      <c r="K17" s="8"/>
    </row>
    <row r="18" spans="1:16" x14ac:dyDescent="0.2">
      <c r="A18" s="8">
        <v>7</v>
      </c>
      <c r="B18" s="9" t="s">
        <v>763</v>
      </c>
      <c r="C18" s="8">
        <v>737</v>
      </c>
      <c r="D18" s="359">
        <v>39.81</v>
      </c>
      <c r="E18" s="8">
        <v>663</v>
      </c>
      <c r="F18" s="359">
        <v>33.15</v>
      </c>
      <c r="G18" s="8">
        <v>0</v>
      </c>
      <c r="H18" s="361">
        <v>0</v>
      </c>
      <c r="I18" s="8">
        <f t="shared" si="0"/>
        <v>74</v>
      </c>
      <c r="J18" s="364">
        <f t="shared" si="0"/>
        <v>6.6600000000000037</v>
      </c>
      <c r="K18" s="8"/>
    </row>
    <row r="19" spans="1:16" x14ac:dyDescent="0.2">
      <c r="A19" s="8">
        <v>8</v>
      </c>
      <c r="B19" s="9" t="s">
        <v>764</v>
      </c>
      <c r="C19" s="8">
        <v>734</v>
      </c>
      <c r="D19" s="359">
        <v>37.700000000000003</v>
      </c>
      <c r="E19" s="8">
        <v>709</v>
      </c>
      <c r="F19" s="359">
        <v>35.450000000000003</v>
      </c>
      <c r="G19" s="8">
        <v>0</v>
      </c>
      <c r="H19" s="361">
        <v>0</v>
      </c>
      <c r="I19" s="8">
        <f t="shared" si="0"/>
        <v>25</v>
      </c>
      <c r="J19" s="364">
        <f t="shared" si="0"/>
        <v>2.25</v>
      </c>
      <c r="K19" s="9"/>
    </row>
    <row r="20" spans="1:16" x14ac:dyDescent="0.2">
      <c r="A20" s="333">
        <v>9</v>
      </c>
      <c r="B20" s="9" t="s">
        <v>765</v>
      </c>
      <c r="C20" s="8">
        <v>1464</v>
      </c>
      <c r="D20" s="359">
        <v>73.2</v>
      </c>
      <c r="E20" s="8">
        <v>1464</v>
      </c>
      <c r="F20" s="359">
        <v>73.2</v>
      </c>
      <c r="G20" s="8">
        <v>0</v>
      </c>
      <c r="H20" s="361">
        <v>0</v>
      </c>
      <c r="I20" s="8">
        <f t="shared" si="0"/>
        <v>0</v>
      </c>
      <c r="J20" s="364">
        <f t="shared" si="0"/>
        <v>0</v>
      </c>
      <c r="K20" s="9"/>
    </row>
    <row r="21" spans="1:16" x14ac:dyDescent="0.2">
      <c r="A21" s="8">
        <v>10</v>
      </c>
      <c r="B21" s="9" t="s">
        <v>766</v>
      </c>
      <c r="C21" s="8">
        <v>876</v>
      </c>
      <c r="D21" s="359">
        <v>43.800000000000004</v>
      </c>
      <c r="E21" s="8">
        <v>876</v>
      </c>
      <c r="F21" s="359">
        <v>43.800000000000004</v>
      </c>
      <c r="G21" s="8">
        <v>0</v>
      </c>
      <c r="H21" s="361">
        <v>0</v>
      </c>
      <c r="I21" s="8">
        <f t="shared" si="0"/>
        <v>0</v>
      </c>
      <c r="J21" s="364">
        <f t="shared" si="0"/>
        <v>0</v>
      </c>
      <c r="K21" s="9"/>
    </row>
    <row r="22" spans="1:16" x14ac:dyDescent="0.2">
      <c r="A22" s="8">
        <v>11</v>
      </c>
      <c r="B22" s="9" t="s">
        <v>767</v>
      </c>
      <c r="C22" s="8">
        <v>1197</v>
      </c>
      <c r="D22" s="359">
        <v>63.610000000000007</v>
      </c>
      <c r="E22" s="8">
        <v>1103</v>
      </c>
      <c r="F22" s="359">
        <v>55.150000000000006</v>
      </c>
      <c r="G22" s="8">
        <v>0</v>
      </c>
      <c r="H22" s="361">
        <v>0</v>
      </c>
      <c r="I22" s="8">
        <f t="shared" si="0"/>
        <v>94</v>
      </c>
      <c r="J22" s="364">
        <f t="shared" si="0"/>
        <v>8.4600000000000009</v>
      </c>
      <c r="K22" s="9"/>
    </row>
    <row r="23" spans="1:16" s="14" customFormat="1" x14ac:dyDescent="0.2">
      <c r="A23" s="746" t="s">
        <v>17</v>
      </c>
      <c r="B23" s="747"/>
      <c r="C23" s="337">
        <f>SUM(C12:C22)</f>
        <v>10612</v>
      </c>
      <c r="D23" s="360">
        <f t="shared" ref="D23:J23" si="1">SUM(D12:D22)</f>
        <v>552.12</v>
      </c>
      <c r="E23" s="337">
        <f t="shared" si="1"/>
        <v>10074</v>
      </c>
      <c r="F23" s="360">
        <f t="shared" si="1"/>
        <v>503.69999999999993</v>
      </c>
      <c r="G23" s="337">
        <f t="shared" si="1"/>
        <v>0</v>
      </c>
      <c r="H23" s="365">
        <f t="shared" si="1"/>
        <v>0</v>
      </c>
      <c r="I23" s="337">
        <f t="shared" si="1"/>
        <v>538</v>
      </c>
      <c r="J23" s="384">
        <f t="shared" si="1"/>
        <v>48.420000000000009</v>
      </c>
      <c r="K23" s="28"/>
    </row>
    <row r="24" spans="1:16" s="722" customFormat="1" x14ac:dyDescent="0.2">
      <c r="A24" s="570" t="s">
        <v>796</v>
      </c>
      <c r="B24" s="723" t="s">
        <v>999</v>
      </c>
    </row>
    <row r="25" spans="1:16" s="12" customFormat="1" x14ac:dyDescent="0.2">
      <c r="A25" s="10" t="s">
        <v>40</v>
      </c>
    </row>
    <row r="26" spans="1:16" s="12" customFormat="1" x14ac:dyDescent="0.2">
      <c r="A26" s="10"/>
    </row>
    <row r="27" spans="1:16" s="12" customFormat="1" x14ac:dyDescent="0.2">
      <c r="A27" s="10"/>
    </row>
    <row r="28" spans="1:16" s="12" customFormat="1" x14ac:dyDescent="0.2">
      <c r="A28" s="10"/>
    </row>
    <row r="29" spans="1:16" ht="15.75" customHeight="1" x14ac:dyDescent="0.2">
      <c r="C29" s="955"/>
      <c r="D29" s="955"/>
      <c r="E29" s="955"/>
      <c r="F29" s="955"/>
    </row>
    <row r="30" spans="1:16" s="15" customFormat="1" ht="13.9" customHeight="1" x14ac:dyDescent="0.2">
      <c r="A30" s="351"/>
      <c r="B30" s="347"/>
      <c r="C30" s="347"/>
      <c r="D30" s="347"/>
      <c r="E30" s="347"/>
      <c r="F30" s="347"/>
      <c r="G30" s="347"/>
      <c r="H30" s="347"/>
      <c r="I30" s="347"/>
      <c r="J30" s="347"/>
      <c r="K30" s="363" t="s">
        <v>12</v>
      </c>
      <c r="L30" s="81"/>
      <c r="M30" s="81"/>
      <c r="N30" s="81"/>
      <c r="O30" s="81"/>
      <c r="P30" s="81"/>
    </row>
    <row r="31" spans="1:16" s="15" customFormat="1" ht="13.15" customHeight="1" x14ac:dyDescent="0.2">
      <c r="A31" s="347"/>
      <c r="B31" s="347"/>
      <c r="C31" s="347"/>
      <c r="D31" s="347"/>
      <c r="E31" s="347"/>
      <c r="F31" s="347"/>
      <c r="G31" s="347"/>
      <c r="H31" s="347"/>
      <c r="I31" s="347"/>
      <c r="J31" s="347"/>
      <c r="K31" s="363" t="s">
        <v>988</v>
      </c>
      <c r="L31" s="81"/>
      <c r="M31" s="81"/>
      <c r="N31" s="81"/>
      <c r="O31" s="81"/>
      <c r="P31" s="81"/>
    </row>
    <row r="32" spans="1:16" s="15" customFormat="1" ht="13.15" customHeight="1" x14ac:dyDescent="0.2">
      <c r="A32" s="347"/>
      <c r="B32" s="347"/>
      <c r="C32" s="347"/>
      <c r="D32" s="347"/>
      <c r="E32" s="347"/>
      <c r="F32" s="347"/>
      <c r="G32" s="347"/>
      <c r="H32" s="347"/>
      <c r="I32" s="347"/>
      <c r="J32" s="347"/>
      <c r="K32" s="363" t="s">
        <v>775</v>
      </c>
      <c r="L32" s="81"/>
      <c r="M32" s="81"/>
      <c r="N32" s="81"/>
      <c r="O32" s="81"/>
      <c r="P32" s="81"/>
    </row>
    <row r="33" spans="1:10" s="15" customFormat="1" x14ac:dyDescent="0.2">
      <c r="A33" s="14" t="s">
        <v>20</v>
      </c>
      <c r="B33" s="14"/>
      <c r="C33" s="14"/>
      <c r="D33" s="14"/>
      <c r="E33" s="14"/>
      <c r="F33" s="14"/>
      <c r="H33" s="789" t="s">
        <v>21</v>
      </c>
      <c r="I33" s="789"/>
    </row>
    <row r="34" spans="1:10" x14ac:dyDescent="0.2">
      <c r="A34" s="865"/>
      <c r="B34" s="865"/>
      <c r="C34" s="865"/>
      <c r="D34" s="865"/>
      <c r="E34" s="865"/>
      <c r="F34" s="865"/>
      <c r="G34" s="865"/>
      <c r="H34" s="865"/>
      <c r="I34" s="865"/>
      <c r="J34" s="865"/>
    </row>
  </sheetData>
  <mergeCells count="19">
    <mergeCell ref="D1:E1"/>
    <mergeCell ref="J1:K1"/>
    <mergeCell ref="A2:J2"/>
    <mergeCell ref="A3:J3"/>
    <mergeCell ref="A5:L5"/>
    <mergeCell ref="A7:B7"/>
    <mergeCell ref="I7:K7"/>
    <mergeCell ref="C8:J8"/>
    <mergeCell ref="A9:A10"/>
    <mergeCell ref="B9:B10"/>
    <mergeCell ref="C9:D9"/>
    <mergeCell ref="E9:F9"/>
    <mergeCell ref="G9:H9"/>
    <mergeCell ref="I9:J9"/>
    <mergeCell ref="A34:J34"/>
    <mergeCell ref="K9:K10"/>
    <mergeCell ref="C29:F29"/>
    <mergeCell ref="H33:I33"/>
    <mergeCell ref="A23:B23"/>
  </mergeCells>
  <printOptions horizontalCentered="1" verticalCentered="1"/>
  <pageMargins left="0.70866141732283505" right="0.70866141732283505" top="0.196850393700787" bottom="0.196850393700787" header="0.31496062992126" footer="0.31496062992126"/>
  <pageSetup paperSize="9" scale="86" orientation="landscape" r:id="rId1"/>
  <headerFooter>
    <oddFooter>&amp;C- 76 -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59"/>
  <sheetViews>
    <sheetView view="pageBreakPreview" topLeftCell="A32" zoomScaleSheetLayoutView="100" workbookViewId="0">
      <selection activeCell="B47" sqref="B47"/>
    </sheetView>
  </sheetViews>
  <sheetFormatPr defaultRowHeight="12.75" x14ac:dyDescent="0.2"/>
  <cols>
    <col min="1" max="1" width="9.28515625" style="14" customWidth="1"/>
    <col min="2" max="3" width="8.5703125" style="14" customWidth="1"/>
    <col min="4" max="4" width="12" style="14" customWidth="1"/>
    <col min="5" max="5" width="8.5703125" style="14" customWidth="1"/>
    <col min="6" max="6" width="9.5703125" style="14" customWidth="1"/>
    <col min="7" max="7" width="8.5703125" style="14" customWidth="1"/>
    <col min="8" max="8" width="11.7109375" style="14" customWidth="1"/>
    <col min="9" max="15" width="8.5703125" style="14" customWidth="1"/>
    <col min="16" max="16" width="8.42578125" style="14" customWidth="1"/>
    <col min="17" max="19" width="8.5703125" style="14" customWidth="1"/>
    <col min="20" max="16384" width="9.140625" style="14"/>
  </cols>
  <sheetData>
    <row r="1" spans="1:19" x14ac:dyDescent="0.2">
      <c r="A1" s="14" t="s">
        <v>10</v>
      </c>
      <c r="H1" s="789"/>
      <c r="I1" s="789"/>
      <c r="R1" s="785" t="s">
        <v>55</v>
      </c>
      <c r="S1" s="785"/>
    </row>
    <row r="2" spans="1:19" s="13" customFormat="1" ht="15.75" x14ac:dyDescent="0.25">
      <c r="A2" s="786" t="s">
        <v>0</v>
      </c>
      <c r="B2" s="786"/>
      <c r="C2" s="786"/>
      <c r="D2" s="786"/>
      <c r="E2" s="786"/>
      <c r="F2" s="786"/>
      <c r="G2" s="786"/>
      <c r="H2" s="786"/>
      <c r="I2" s="786"/>
      <c r="J2" s="786"/>
      <c r="K2" s="786"/>
      <c r="L2" s="786"/>
      <c r="M2" s="786"/>
      <c r="N2" s="786"/>
      <c r="O2" s="786"/>
      <c r="P2" s="786"/>
      <c r="Q2" s="786"/>
      <c r="R2" s="786"/>
      <c r="S2" s="786"/>
    </row>
    <row r="3" spans="1:19" s="13" customFormat="1" ht="20.25" customHeight="1" x14ac:dyDescent="0.3">
      <c r="A3" s="787" t="s">
        <v>821</v>
      </c>
      <c r="B3" s="787"/>
      <c r="C3" s="787"/>
      <c r="D3" s="787"/>
      <c r="E3" s="787"/>
      <c r="F3" s="787"/>
      <c r="G3" s="787"/>
      <c r="H3" s="787"/>
      <c r="I3" s="787"/>
      <c r="J3" s="787"/>
      <c r="K3" s="787"/>
      <c r="L3" s="787"/>
      <c r="M3" s="787"/>
      <c r="N3" s="787"/>
      <c r="O3" s="787"/>
      <c r="P3" s="787"/>
      <c r="Q3" s="787"/>
      <c r="R3" s="787"/>
      <c r="S3" s="787"/>
    </row>
    <row r="5" spans="1:19" s="13" customFormat="1" ht="15.75" x14ac:dyDescent="0.25">
      <c r="A5" s="788" t="s">
        <v>823</v>
      </c>
      <c r="B5" s="788"/>
      <c r="C5" s="788"/>
      <c r="D5" s="788"/>
      <c r="E5" s="788"/>
      <c r="F5" s="788"/>
      <c r="G5" s="788"/>
      <c r="H5" s="788"/>
      <c r="I5" s="788"/>
      <c r="J5" s="788"/>
      <c r="K5" s="788"/>
      <c r="L5" s="788"/>
      <c r="M5" s="788"/>
      <c r="N5" s="788"/>
      <c r="O5" s="788"/>
      <c r="P5" s="788"/>
      <c r="Q5" s="788"/>
      <c r="R5" s="788"/>
      <c r="S5" s="788"/>
    </row>
    <row r="6" spans="1:19" x14ac:dyDescent="0.2">
      <c r="A6" s="34" t="s">
        <v>756</v>
      </c>
      <c r="B6" s="34"/>
    </row>
    <row r="7" spans="1:19" x14ac:dyDescent="0.2">
      <c r="A7" s="791" t="s">
        <v>167</v>
      </c>
      <c r="B7" s="791"/>
      <c r="C7" s="791"/>
      <c r="D7" s="791"/>
      <c r="E7" s="791"/>
      <c r="F7" s="791"/>
      <c r="G7" s="791"/>
      <c r="H7" s="791"/>
      <c r="I7" s="791"/>
      <c r="R7" s="29"/>
      <c r="S7" s="29"/>
    </row>
    <row r="9" spans="1:19" ht="18" customHeight="1" x14ac:dyDescent="0.2">
      <c r="A9" s="5"/>
      <c r="B9" s="776" t="s">
        <v>42</v>
      </c>
      <c r="C9" s="776"/>
      <c r="D9" s="776" t="s">
        <v>43</v>
      </c>
      <c r="E9" s="776"/>
      <c r="F9" s="776" t="s">
        <v>44</v>
      </c>
      <c r="G9" s="776"/>
      <c r="H9" s="790" t="s">
        <v>45</v>
      </c>
      <c r="I9" s="790"/>
      <c r="J9" s="776" t="s">
        <v>46</v>
      </c>
      <c r="K9" s="776"/>
      <c r="L9" s="25" t="s">
        <v>17</v>
      </c>
    </row>
    <row r="10" spans="1:19" s="67" customFormat="1" ht="13.5" customHeight="1" x14ac:dyDescent="0.2">
      <c r="A10" s="68">
        <v>1</v>
      </c>
      <c r="B10" s="772">
        <v>2</v>
      </c>
      <c r="C10" s="772"/>
      <c r="D10" s="772">
        <v>3</v>
      </c>
      <c r="E10" s="772"/>
      <c r="F10" s="772">
        <v>4</v>
      </c>
      <c r="G10" s="772"/>
      <c r="H10" s="772">
        <v>5</v>
      </c>
      <c r="I10" s="772"/>
      <c r="J10" s="772">
        <v>6</v>
      </c>
      <c r="K10" s="772"/>
      <c r="L10" s="68">
        <v>7</v>
      </c>
    </row>
    <row r="11" spans="1:19" x14ac:dyDescent="0.2">
      <c r="A11" s="3" t="s">
        <v>47</v>
      </c>
      <c r="B11" s="783">
        <v>92</v>
      </c>
      <c r="C11" s="784"/>
      <c r="D11" s="783">
        <v>5442</v>
      </c>
      <c r="E11" s="784"/>
      <c r="F11" s="783">
        <v>32</v>
      </c>
      <c r="G11" s="784"/>
      <c r="H11" s="783">
        <v>26</v>
      </c>
      <c r="I11" s="784"/>
      <c r="J11" s="783">
        <v>20</v>
      </c>
      <c r="K11" s="784"/>
      <c r="L11" s="17">
        <f>SUM(B11:K11)</f>
        <v>5612</v>
      </c>
    </row>
    <row r="12" spans="1:19" x14ac:dyDescent="0.2">
      <c r="A12" s="3" t="s">
        <v>48</v>
      </c>
      <c r="B12" s="783">
        <v>296</v>
      </c>
      <c r="C12" s="784"/>
      <c r="D12" s="783">
        <v>12109</v>
      </c>
      <c r="E12" s="784"/>
      <c r="F12" s="783">
        <v>60</v>
      </c>
      <c r="G12" s="784"/>
      <c r="H12" s="783">
        <v>246</v>
      </c>
      <c r="I12" s="784"/>
      <c r="J12" s="783">
        <v>77</v>
      </c>
      <c r="K12" s="784"/>
      <c r="L12" s="457">
        <f>SUM(B12:K12)</f>
        <v>12788</v>
      </c>
    </row>
    <row r="13" spans="1:19" x14ac:dyDescent="0.2">
      <c r="A13" s="3" t="s">
        <v>17</v>
      </c>
      <c r="B13" s="750">
        <f>SUM(B11:B12)</f>
        <v>388</v>
      </c>
      <c r="C13" s="750"/>
      <c r="D13" s="750">
        <f t="shared" ref="D13" si="0">SUM(D11:D12)</f>
        <v>17551</v>
      </c>
      <c r="E13" s="750"/>
      <c r="F13" s="750">
        <f t="shared" ref="F13" si="1">SUM(F11:F12)</f>
        <v>92</v>
      </c>
      <c r="G13" s="750"/>
      <c r="H13" s="750">
        <f t="shared" ref="H13" si="2">SUM(H11:H12)</f>
        <v>272</v>
      </c>
      <c r="I13" s="750"/>
      <c r="J13" s="750">
        <f t="shared" ref="J13" si="3">SUM(J11:J12)</f>
        <v>97</v>
      </c>
      <c r="K13" s="750"/>
      <c r="L13" s="3">
        <f>SUM(L11:L12)</f>
        <v>18400</v>
      </c>
    </row>
    <row r="14" spans="1:19" x14ac:dyDescent="0.2">
      <c r="A14" s="11"/>
      <c r="B14" s="11"/>
      <c r="C14" s="11"/>
      <c r="D14" s="11"/>
      <c r="E14" s="11"/>
      <c r="F14" s="11"/>
      <c r="G14" s="11"/>
      <c r="H14" s="11"/>
      <c r="I14" s="11"/>
      <c r="J14" s="11"/>
      <c r="K14" s="11"/>
      <c r="L14" s="11"/>
    </row>
    <row r="15" spans="1:19" x14ac:dyDescent="0.2">
      <c r="A15" s="792" t="s">
        <v>426</v>
      </c>
      <c r="B15" s="792"/>
      <c r="C15" s="792"/>
      <c r="D15" s="792"/>
      <c r="E15" s="792"/>
      <c r="F15" s="792"/>
      <c r="G15" s="792"/>
      <c r="H15" s="11"/>
      <c r="I15" s="11"/>
      <c r="J15" s="11"/>
      <c r="K15" s="11"/>
      <c r="L15" s="11"/>
    </row>
    <row r="16" spans="1:19" ht="12.75" customHeight="1" x14ac:dyDescent="0.2">
      <c r="A16" s="794" t="s">
        <v>175</v>
      </c>
      <c r="B16" s="795"/>
      <c r="C16" s="793" t="s">
        <v>201</v>
      </c>
      <c r="D16" s="793"/>
      <c r="E16" s="542" t="s">
        <v>17</v>
      </c>
      <c r="F16" s="542" t="s">
        <v>57</v>
      </c>
      <c r="I16" s="11"/>
      <c r="J16" s="11"/>
      <c r="K16" s="11"/>
      <c r="L16" s="11"/>
    </row>
    <row r="17" spans="1:20" x14ac:dyDescent="0.2">
      <c r="A17" s="746">
        <v>900</v>
      </c>
      <c r="B17" s="747"/>
      <c r="C17" s="746">
        <v>100</v>
      </c>
      <c r="D17" s="747"/>
      <c r="E17" s="542">
        <v>1000</v>
      </c>
      <c r="F17" s="542" t="s">
        <v>688</v>
      </c>
      <c r="I17" s="11"/>
      <c r="J17" s="11"/>
      <c r="K17" s="11"/>
      <c r="L17" s="11"/>
    </row>
    <row r="18" spans="1:20" x14ac:dyDescent="0.2">
      <c r="A18" s="781">
        <v>3600</v>
      </c>
      <c r="B18" s="782"/>
      <c r="C18" s="781">
        <v>400</v>
      </c>
      <c r="D18" s="782"/>
      <c r="E18" s="518">
        <f>SUM(A18:D18)</f>
        <v>4000</v>
      </c>
      <c r="F18" s="518" t="s">
        <v>820</v>
      </c>
      <c r="G18" s="519" t="s">
        <v>958</v>
      </c>
      <c r="H18" s="519"/>
      <c r="I18" s="570"/>
      <c r="J18" s="570"/>
      <c r="K18" s="570"/>
      <c r="L18" s="570"/>
      <c r="M18" s="519"/>
      <c r="N18" s="519"/>
      <c r="O18" s="519"/>
    </row>
    <row r="19" spans="1:20" x14ac:dyDescent="0.2">
      <c r="A19" s="256"/>
      <c r="B19" s="256"/>
      <c r="C19" s="256"/>
      <c r="D19" s="256"/>
      <c r="E19" s="256"/>
      <c r="F19" s="256"/>
      <c r="G19" s="256"/>
      <c r="H19" s="11"/>
      <c r="I19" s="11"/>
      <c r="J19" s="11"/>
      <c r="K19" s="11"/>
      <c r="L19" s="11"/>
    </row>
    <row r="21" spans="1:20" ht="19.149999999999999" customHeight="1" x14ac:dyDescent="0.2">
      <c r="A21" s="796" t="s">
        <v>168</v>
      </c>
      <c r="B21" s="796"/>
      <c r="C21" s="796"/>
      <c r="D21" s="796"/>
      <c r="E21" s="796"/>
      <c r="F21" s="796"/>
      <c r="G21" s="796"/>
      <c r="H21" s="796"/>
      <c r="I21" s="796"/>
      <c r="J21" s="796"/>
      <c r="K21" s="796"/>
      <c r="L21" s="796"/>
      <c r="M21" s="796"/>
      <c r="N21" s="796"/>
      <c r="O21" s="796"/>
      <c r="P21" s="796"/>
      <c r="Q21" s="796"/>
      <c r="R21" s="796"/>
      <c r="S21" s="796"/>
    </row>
    <row r="22" spans="1:20" x14ac:dyDescent="0.2">
      <c r="A22" s="776" t="s">
        <v>23</v>
      </c>
      <c r="B22" s="776" t="s">
        <v>49</v>
      </c>
      <c r="C22" s="776"/>
      <c r="D22" s="776"/>
      <c r="E22" s="777" t="s">
        <v>24</v>
      </c>
      <c r="F22" s="777"/>
      <c r="G22" s="777"/>
      <c r="H22" s="777"/>
      <c r="I22" s="777"/>
      <c r="J22" s="777"/>
      <c r="K22" s="777"/>
      <c r="L22" s="777"/>
      <c r="M22" s="750" t="s">
        <v>25</v>
      </c>
      <c r="N22" s="750"/>
      <c r="O22" s="750"/>
      <c r="P22" s="750"/>
      <c r="Q22" s="750"/>
      <c r="R22" s="750"/>
      <c r="S22" s="750"/>
      <c r="T22" s="750"/>
    </row>
    <row r="23" spans="1:20" ht="33.75" customHeight="1" x14ac:dyDescent="0.2">
      <c r="A23" s="776"/>
      <c r="B23" s="776"/>
      <c r="C23" s="776"/>
      <c r="D23" s="776"/>
      <c r="E23" s="761" t="s">
        <v>131</v>
      </c>
      <c r="F23" s="763"/>
      <c r="G23" s="761" t="s">
        <v>169</v>
      </c>
      <c r="H23" s="763"/>
      <c r="I23" s="776" t="s">
        <v>50</v>
      </c>
      <c r="J23" s="776"/>
      <c r="K23" s="761" t="s">
        <v>94</v>
      </c>
      <c r="L23" s="763"/>
      <c r="M23" s="761" t="s">
        <v>95</v>
      </c>
      <c r="N23" s="763"/>
      <c r="O23" s="761" t="s">
        <v>169</v>
      </c>
      <c r="P23" s="763"/>
      <c r="Q23" s="776" t="s">
        <v>50</v>
      </c>
      <c r="R23" s="776"/>
      <c r="S23" s="776" t="s">
        <v>94</v>
      </c>
      <c r="T23" s="776"/>
    </row>
    <row r="24" spans="1:20" s="67" customFormat="1" ht="15.75" customHeight="1" x14ac:dyDescent="0.2">
      <c r="A24" s="68">
        <v>1</v>
      </c>
      <c r="B24" s="773">
        <v>2</v>
      </c>
      <c r="C24" s="774"/>
      <c r="D24" s="775"/>
      <c r="E24" s="773">
        <v>3</v>
      </c>
      <c r="F24" s="775"/>
      <c r="G24" s="773">
        <v>4</v>
      </c>
      <c r="H24" s="775"/>
      <c r="I24" s="772">
        <v>5</v>
      </c>
      <c r="J24" s="772"/>
      <c r="K24" s="772">
        <v>6</v>
      </c>
      <c r="L24" s="772"/>
      <c r="M24" s="773">
        <v>3</v>
      </c>
      <c r="N24" s="775"/>
      <c r="O24" s="773">
        <v>4</v>
      </c>
      <c r="P24" s="775"/>
      <c r="Q24" s="772">
        <v>5</v>
      </c>
      <c r="R24" s="772"/>
      <c r="S24" s="772">
        <v>6</v>
      </c>
      <c r="T24" s="772"/>
    </row>
    <row r="25" spans="1:20" ht="27.75" customHeight="1" x14ac:dyDescent="0.2">
      <c r="A25" s="66">
        <v>1</v>
      </c>
      <c r="B25" s="778" t="s">
        <v>484</v>
      </c>
      <c r="C25" s="779"/>
      <c r="D25" s="780"/>
      <c r="E25" s="745">
        <v>100</v>
      </c>
      <c r="F25" s="745"/>
      <c r="G25" s="745" t="s">
        <v>795</v>
      </c>
      <c r="H25" s="745"/>
      <c r="I25" s="745">
        <v>340</v>
      </c>
      <c r="J25" s="745"/>
      <c r="K25" s="757">
        <v>8</v>
      </c>
      <c r="L25" s="758"/>
      <c r="M25" s="757">
        <v>150</v>
      </c>
      <c r="N25" s="758"/>
      <c r="O25" s="757" t="s">
        <v>795</v>
      </c>
      <c r="P25" s="758"/>
      <c r="Q25" s="757">
        <v>510</v>
      </c>
      <c r="R25" s="758"/>
      <c r="S25" s="770">
        <v>12</v>
      </c>
      <c r="T25" s="771"/>
    </row>
    <row r="26" spans="1:20" ht="15.75" x14ac:dyDescent="0.2">
      <c r="A26" s="66">
        <v>2</v>
      </c>
      <c r="B26" s="754" t="s">
        <v>51</v>
      </c>
      <c r="C26" s="755"/>
      <c r="D26" s="756"/>
      <c r="E26" s="745">
        <v>20</v>
      </c>
      <c r="F26" s="745"/>
      <c r="G26" s="751">
        <v>1.58</v>
      </c>
      <c r="H26" s="752"/>
      <c r="I26" s="745">
        <v>70</v>
      </c>
      <c r="J26" s="745"/>
      <c r="K26" s="757">
        <v>5</v>
      </c>
      <c r="L26" s="758"/>
      <c r="M26" s="757">
        <v>30</v>
      </c>
      <c r="N26" s="758"/>
      <c r="O26" s="759">
        <v>2.15</v>
      </c>
      <c r="P26" s="760"/>
      <c r="Q26" s="757">
        <v>90</v>
      </c>
      <c r="R26" s="758"/>
      <c r="S26" s="770">
        <v>8</v>
      </c>
      <c r="T26" s="771"/>
    </row>
    <row r="27" spans="1:20" ht="15.75" x14ac:dyDescent="0.2">
      <c r="A27" s="66">
        <v>3</v>
      </c>
      <c r="B27" s="754" t="s">
        <v>170</v>
      </c>
      <c r="C27" s="755"/>
      <c r="D27" s="756"/>
      <c r="E27" s="745">
        <v>50</v>
      </c>
      <c r="F27" s="745"/>
      <c r="G27" s="751">
        <v>0.92</v>
      </c>
      <c r="H27" s="752"/>
      <c r="I27" s="745">
        <v>25</v>
      </c>
      <c r="J27" s="745"/>
      <c r="K27" s="757">
        <v>0</v>
      </c>
      <c r="L27" s="758"/>
      <c r="M27" s="757">
        <v>75</v>
      </c>
      <c r="N27" s="758"/>
      <c r="O27" s="759">
        <v>1.3</v>
      </c>
      <c r="P27" s="760"/>
      <c r="Q27" s="757">
        <v>40</v>
      </c>
      <c r="R27" s="758"/>
      <c r="S27" s="770">
        <v>0</v>
      </c>
      <c r="T27" s="771"/>
    </row>
    <row r="28" spans="1:20" ht="15.75" x14ac:dyDescent="0.2">
      <c r="A28" s="66">
        <v>4</v>
      </c>
      <c r="B28" s="754" t="s">
        <v>52</v>
      </c>
      <c r="C28" s="755"/>
      <c r="D28" s="756"/>
      <c r="E28" s="745">
        <v>5</v>
      </c>
      <c r="F28" s="745"/>
      <c r="G28" s="751">
        <v>0.53</v>
      </c>
      <c r="H28" s="752"/>
      <c r="I28" s="745">
        <v>45</v>
      </c>
      <c r="J28" s="745"/>
      <c r="K28" s="757">
        <v>0</v>
      </c>
      <c r="L28" s="758"/>
      <c r="M28" s="757">
        <v>8</v>
      </c>
      <c r="N28" s="758"/>
      <c r="O28" s="759">
        <v>0.87</v>
      </c>
      <c r="P28" s="760"/>
      <c r="Q28" s="757">
        <v>60</v>
      </c>
      <c r="R28" s="758"/>
      <c r="S28" s="770">
        <v>0</v>
      </c>
      <c r="T28" s="771"/>
    </row>
    <row r="29" spans="1:20" ht="15.75" x14ac:dyDescent="0.2">
      <c r="A29" s="66">
        <v>5</v>
      </c>
      <c r="B29" s="754" t="s">
        <v>53</v>
      </c>
      <c r="C29" s="755"/>
      <c r="D29" s="756"/>
      <c r="E29" s="745">
        <v>0</v>
      </c>
      <c r="F29" s="745"/>
      <c r="G29" s="751">
        <v>0.52</v>
      </c>
      <c r="H29" s="752"/>
      <c r="I29" s="745">
        <v>0</v>
      </c>
      <c r="J29" s="745"/>
      <c r="K29" s="757">
        <v>0</v>
      </c>
      <c r="L29" s="758"/>
      <c r="M29" s="757">
        <v>0</v>
      </c>
      <c r="N29" s="758"/>
      <c r="O29" s="759">
        <v>0.87</v>
      </c>
      <c r="P29" s="760"/>
      <c r="Q29" s="757">
        <v>0</v>
      </c>
      <c r="R29" s="758"/>
      <c r="S29" s="770">
        <v>0</v>
      </c>
      <c r="T29" s="771"/>
    </row>
    <row r="30" spans="1:20" ht="15.75" x14ac:dyDescent="0.2">
      <c r="A30" s="66">
        <v>6</v>
      </c>
      <c r="B30" s="754" t="s">
        <v>54</v>
      </c>
      <c r="C30" s="755"/>
      <c r="D30" s="756"/>
      <c r="E30" s="745">
        <v>0</v>
      </c>
      <c r="F30" s="745"/>
      <c r="G30" s="751">
        <v>0.93</v>
      </c>
      <c r="H30" s="752"/>
      <c r="I30" s="745">
        <v>0</v>
      </c>
      <c r="J30" s="745"/>
      <c r="K30" s="757">
        <v>0</v>
      </c>
      <c r="L30" s="758"/>
      <c r="M30" s="757">
        <v>0</v>
      </c>
      <c r="N30" s="758"/>
      <c r="O30" s="759">
        <v>1.52</v>
      </c>
      <c r="P30" s="760"/>
      <c r="Q30" s="757">
        <v>0</v>
      </c>
      <c r="R30" s="758"/>
      <c r="S30" s="770">
        <v>0</v>
      </c>
      <c r="T30" s="771"/>
    </row>
    <row r="31" spans="1:20" ht="15.75" x14ac:dyDescent="0.2">
      <c r="A31" s="66">
        <v>7</v>
      </c>
      <c r="B31" s="768" t="s">
        <v>171</v>
      </c>
      <c r="C31" s="768"/>
      <c r="D31" s="768"/>
      <c r="E31" s="745">
        <v>0</v>
      </c>
      <c r="F31" s="745"/>
      <c r="G31" s="751">
        <v>0</v>
      </c>
      <c r="H31" s="752"/>
      <c r="I31" s="745">
        <v>0</v>
      </c>
      <c r="J31" s="745"/>
      <c r="K31" s="757">
        <v>0</v>
      </c>
      <c r="L31" s="758"/>
      <c r="M31" s="757">
        <v>0</v>
      </c>
      <c r="N31" s="758"/>
      <c r="O31" s="759">
        <v>0</v>
      </c>
      <c r="P31" s="760"/>
      <c r="Q31" s="757">
        <v>0</v>
      </c>
      <c r="R31" s="758"/>
      <c r="S31" s="770">
        <v>0</v>
      </c>
      <c r="T31" s="771"/>
    </row>
    <row r="32" spans="1:20" x14ac:dyDescent="0.2">
      <c r="A32" s="66"/>
      <c r="B32" s="776" t="s">
        <v>17</v>
      </c>
      <c r="C32" s="776"/>
      <c r="D32" s="776"/>
      <c r="E32" s="750">
        <f>SUM(E25:F31)</f>
        <v>175</v>
      </c>
      <c r="F32" s="750"/>
      <c r="G32" s="749">
        <f>SUM(G26:H31)</f>
        <v>4.4800000000000004</v>
      </c>
      <c r="H32" s="750"/>
      <c r="I32" s="750">
        <f t="shared" ref="I32" si="4">SUM(I25:J31)</f>
        <v>480</v>
      </c>
      <c r="J32" s="750"/>
      <c r="K32" s="750">
        <f t="shared" ref="K32" si="5">SUM(K25:L31)</f>
        <v>13</v>
      </c>
      <c r="L32" s="750"/>
      <c r="M32" s="750">
        <f>SUM(M25:M31)</f>
        <v>263</v>
      </c>
      <c r="N32" s="750"/>
      <c r="O32" s="749">
        <f>SUM(O26:P31)</f>
        <v>6.7100000000000009</v>
      </c>
      <c r="P32" s="750"/>
      <c r="Q32" s="750">
        <f>SUM(Q25:R31)</f>
        <v>700</v>
      </c>
      <c r="R32" s="750"/>
      <c r="S32" s="750">
        <f>SUM(S25:T31)</f>
        <v>20</v>
      </c>
      <c r="T32" s="750"/>
    </row>
    <row r="33" spans="1:20" x14ac:dyDescent="0.2">
      <c r="A33" s="115"/>
      <c r="B33" s="116"/>
      <c r="C33" s="116"/>
      <c r="D33" s="116"/>
      <c r="E33" s="11"/>
      <c r="F33" s="11"/>
      <c r="G33" s="11"/>
      <c r="H33" s="11"/>
      <c r="I33" s="11"/>
      <c r="J33" s="11"/>
      <c r="K33" s="11"/>
      <c r="L33" s="11"/>
      <c r="M33" s="11"/>
      <c r="N33" s="11"/>
      <c r="O33" s="11"/>
      <c r="P33" s="11"/>
      <c r="Q33" s="11"/>
      <c r="R33" s="11"/>
      <c r="S33" s="11"/>
      <c r="T33" s="11"/>
    </row>
    <row r="34" spans="1:20" ht="12.75" customHeight="1" x14ac:dyDescent="0.2">
      <c r="A34" s="259" t="s">
        <v>406</v>
      </c>
      <c r="B34" s="765" t="s">
        <v>460</v>
      </c>
      <c r="C34" s="765"/>
      <c r="D34" s="765"/>
      <c r="E34" s="765"/>
      <c r="F34" s="765"/>
      <c r="G34" s="765"/>
      <c r="H34" s="765"/>
      <c r="I34" s="11"/>
      <c r="J34" s="11"/>
      <c r="K34" s="11"/>
      <c r="L34" s="11"/>
      <c r="M34" s="11"/>
      <c r="N34" s="11"/>
      <c r="O34" s="11"/>
      <c r="P34" s="11"/>
      <c r="Q34" s="11"/>
      <c r="R34" s="11"/>
      <c r="S34" s="11"/>
      <c r="T34" s="11"/>
    </row>
    <row r="35" spans="1:20" x14ac:dyDescent="0.2">
      <c r="A35" s="259"/>
      <c r="B35" s="116"/>
      <c r="C35" s="116"/>
      <c r="D35" s="116"/>
      <c r="E35" s="11"/>
      <c r="F35" s="11"/>
      <c r="G35" s="11"/>
      <c r="H35" s="11"/>
      <c r="I35" s="11"/>
      <c r="J35" s="11"/>
      <c r="K35" s="11"/>
      <c r="L35" s="11"/>
      <c r="M35" s="11"/>
      <c r="N35" s="11"/>
      <c r="O35" s="11"/>
      <c r="P35" s="11"/>
      <c r="Q35" s="11"/>
      <c r="R35" s="11"/>
      <c r="S35" s="11"/>
      <c r="T35" s="11"/>
    </row>
    <row r="36" spans="1:20" s="29" customFormat="1" ht="17.25" customHeight="1" x14ac:dyDescent="0.2">
      <c r="A36" s="2" t="s">
        <v>23</v>
      </c>
      <c r="B36" s="799" t="s">
        <v>407</v>
      </c>
      <c r="C36" s="800"/>
      <c r="D36" s="801"/>
      <c r="E36" s="761" t="s">
        <v>24</v>
      </c>
      <c r="F36" s="762"/>
      <c r="G36" s="762"/>
      <c r="H36" s="762"/>
      <c r="I36" s="762"/>
      <c r="J36" s="763"/>
      <c r="K36" s="750" t="s">
        <v>25</v>
      </c>
      <c r="L36" s="750"/>
      <c r="M36" s="750"/>
      <c r="N36" s="750"/>
      <c r="O36" s="750"/>
      <c r="P36" s="750"/>
      <c r="Q36" s="748"/>
      <c r="R36" s="748"/>
      <c r="S36" s="748"/>
      <c r="T36" s="748"/>
    </row>
    <row r="37" spans="1:20" x14ac:dyDescent="0.2">
      <c r="A37" s="4"/>
      <c r="B37" s="802"/>
      <c r="C37" s="803"/>
      <c r="D37" s="804"/>
      <c r="E37" s="746" t="s">
        <v>423</v>
      </c>
      <c r="F37" s="747"/>
      <c r="G37" s="746" t="s">
        <v>424</v>
      </c>
      <c r="H37" s="747"/>
      <c r="I37" s="746" t="s">
        <v>425</v>
      </c>
      <c r="J37" s="747"/>
      <c r="K37" s="750" t="s">
        <v>423</v>
      </c>
      <c r="L37" s="750"/>
      <c r="M37" s="750" t="s">
        <v>424</v>
      </c>
      <c r="N37" s="750"/>
      <c r="O37" s="750" t="s">
        <v>425</v>
      </c>
      <c r="P37" s="750"/>
      <c r="Q37" s="11"/>
      <c r="R37" s="11"/>
      <c r="S37" s="11"/>
      <c r="T37" s="11"/>
    </row>
    <row r="38" spans="1:20" x14ac:dyDescent="0.2">
      <c r="A38" s="66">
        <v>1</v>
      </c>
      <c r="B38" s="746">
        <v>0</v>
      </c>
      <c r="C38" s="798"/>
      <c r="D38" s="747"/>
      <c r="E38" s="746">
        <v>0</v>
      </c>
      <c r="F38" s="747"/>
      <c r="G38" s="746">
        <v>0</v>
      </c>
      <c r="H38" s="747"/>
      <c r="I38" s="746">
        <v>0</v>
      </c>
      <c r="J38" s="747"/>
      <c r="K38" s="750">
        <v>0</v>
      </c>
      <c r="L38" s="750"/>
      <c r="M38" s="750">
        <v>0</v>
      </c>
      <c r="N38" s="750"/>
      <c r="O38" s="750">
        <v>0</v>
      </c>
      <c r="P38" s="750"/>
      <c r="Q38" s="11"/>
      <c r="R38" s="11"/>
      <c r="S38" s="11"/>
      <c r="T38" s="11"/>
    </row>
    <row r="39" spans="1:20" x14ac:dyDescent="0.2">
      <c r="A39" s="66">
        <v>2</v>
      </c>
      <c r="B39" s="746">
        <v>0</v>
      </c>
      <c r="C39" s="798"/>
      <c r="D39" s="747"/>
      <c r="E39" s="746">
        <v>0</v>
      </c>
      <c r="F39" s="747"/>
      <c r="G39" s="746">
        <v>0</v>
      </c>
      <c r="H39" s="747"/>
      <c r="I39" s="746">
        <v>0</v>
      </c>
      <c r="J39" s="747"/>
      <c r="K39" s="750">
        <v>0</v>
      </c>
      <c r="L39" s="750"/>
      <c r="M39" s="750">
        <v>0</v>
      </c>
      <c r="N39" s="750"/>
      <c r="O39" s="750">
        <v>0</v>
      </c>
      <c r="P39" s="750"/>
      <c r="Q39" s="11"/>
      <c r="R39" s="11"/>
      <c r="S39" s="11"/>
      <c r="T39" s="11"/>
    </row>
    <row r="40" spans="1:20" x14ac:dyDescent="0.2">
      <c r="A40" s="66">
        <v>3</v>
      </c>
      <c r="B40" s="746">
        <v>0</v>
      </c>
      <c r="C40" s="798"/>
      <c r="D40" s="747"/>
      <c r="E40" s="746">
        <v>0</v>
      </c>
      <c r="F40" s="747"/>
      <c r="G40" s="746">
        <v>0</v>
      </c>
      <c r="H40" s="747"/>
      <c r="I40" s="746">
        <v>0</v>
      </c>
      <c r="J40" s="747"/>
      <c r="K40" s="750">
        <v>0</v>
      </c>
      <c r="L40" s="750"/>
      <c r="M40" s="750">
        <v>0</v>
      </c>
      <c r="N40" s="750"/>
      <c r="O40" s="750">
        <v>0</v>
      </c>
      <c r="P40" s="750"/>
      <c r="Q40" s="11"/>
      <c r="R40" s="11"/>
      <c r="S40" s="11"/>
      <c r="T40" s="11"/>
    </row>
    <row r="41" spans="1:20" x14ac:dyDescent="0.2">
      <c r="A41" s="66">
        <v>4</v>
      </c>
      <c r="B41" s="746">
        <v>0</v>
      </c>
      <c r="C41" s="798"/>
      <c r="D41" s="747"/>
      <c r="E41" s="746">
        <v>0</v>
      </c>
      <c r="F41" s="747"/>
      <c r="G41" s="746">
        <v>0</v>
      </c>
      <c r="H41" s="747"/>
      <c r="I41" s="746">
        <v>0</v>
      </c>
      <c r="J41" s="747"/>
      <c r="K41" s="750">
        <v>0</v>
      </c>
      <c r="L41" s="750"/>
      <c r="M41" s="750">
        <v>0</v>
      </c>
      <c r="N41" s="750"/>
      <c r="O41" s="750">
        <v>0</v>
      </c>
      <c r="P41" s="750"/>
      <c r="Q41" s="11"/>
      <c r="R41" s="11"/>
      <c r="S41" s="11"/>
      <c r="T41" s="11"/>
    </row>
    <row r="44" spans="1:20" ht="13.9" customHeight="1" x14ac:dyDescent="0.25">
      <c r="A44" s="797" t="s">
        <v>180</v>
      </c>
      <c r="B44" s="797"/>
      <c r="C44" s="797"/>
      <c r="D44" s="797"/>
      <c r="E44" s="797"/>
      <c r="F44" s="797"/>
      <c r="G44" s="797"/>
      <c r="H44" s="797"/>
      <c r="I44" s="797"/>
    </row>
    <row r="45" spans="1:20" ht="13.9" customHeight="1" x14ac:dyDescent="0.25">
      <c r="A45" s="753" t="s">
        <v>57</v>
      </c>
      <c r="B45" s="753" t="s">
        <v>24</v>
      </c>
      <c r="C45" s="753"/>
      <c r="D45" s="753"/>
      <c r="E45" s="769" t="s">
        <v>25</v>
      </c>
      <c r="F45" s="769"/>
      <c r="G45" s="769"/>
      <c r="H45" s="766" t="s">
        <v>144</v>
      </c>
      <c r="I45"/>
    </row>
    <row r="46" spans="1:20" ht="15" x14ac:dyDescent="0.25">
      <c r="A46" s="753"/>
      <c r="B46" s="47" t="s">
        <v>172</v>
      </c>
      <c r="C46" s="69" t="s">
        <v>101</v>
      </c>
      <c r="D46" s="47" t="s">
        <v>17</v>
      </c>
      <c r="E46" s="47" t="s">
        <v>172</v>
      </c>
      <c r="F46" s="69" t="s">
        <v>101</v>
      </c>
      <c r="G46" s="47" t="s">
        <v>17</v>
      </c>
      <c r="H46" s="767"/>
      <c r="I46"/>
    </row>
    <row r="47" spans="1:20" ht="14.25" x14ac:dyDescent="0.2">
      <c r="A47" s="28" t="s">
        <v>689</v>
      </c>
      <c r="B47" s="527">
        <v>4.03</v>
      </c>
      <c r="C47" s="527">
        <v>0.45</v>
      </c>
      <c r="D47" s="380">
        <f>B47+C47</f>
        <v>4.4800000000000004</v>
      </c>
      <c r="E47" s="380">
        <v>6.04</v>
      </c>
      <c r="F47" s="527">
        <v>0.67</v>
      </c>
      <c r="G47" s="527">
        <f>F47+E47</f>
        <v>6.71</v>
      </c>
      <c r="H47" s="50"/>
      <c r="I47"/>
      <c r="J47" s="569"/>
    </row>
    <row r="48" spans="1:20" ht="14.25" x14ac:dyDescent="0.2">
      <c r="A48" s="496" t="s">
        <v>820</v>
      </c>
      <c r="B48" s="694">
        <v>4.47</v>
      </c>
      <c r="C48" s="694">
        <v>0.5</v>
      </c>
      <c r="D48" s="695">
        <f>B48+C48</f>
        <v>4.97</v>
      </c>
      <c r="E48" s="696">
        <v>6.7</v>
      </c>
      <c r="F48" s="697">
        <v>0.75</v>
      </c>
      <c r="G48" s="694">
        <f>F48+E48</f>
        <v>7.45</v>
      </c>
      <c r="H48" s="698"/>
      <c r="I48" s="283"/>
      <c r="J48" s="274"/>
      <c r="K48" s="274"/>
      <c r="L48" s="274"/>
      <c r="M48" s="274"/>
      <c r="N48" s="274"/>
      <c r="O48" s="274"/>
      <c r="P48" s="274"/>
      <c r="Q48" s="274"/>
      <c r="R48" s="274"/>
      <c r="S48" s="274"/>
      <c r="T48" s="274"/>
    </row>
    <row r="49" spans="1:20" ht="18.75" customHeight="1" x14ac:dyDescent="0.2">
      <c r="A49" s="699"/>
      <c r="B49" s="700"/>
      <c r="C49" s="700"/>
      <c r="D49" s="701"/>
      <c r="E49" s="702"/>
      <c r="F49" s="700"/>
      <c r="G49" s="700"/>
      <c r="H49" s="703"/>
      <c r="I49" s="283"/>
      <c r="J49" s="274"/>
      <c r="K49" s="274"/>
      <c r="L49" s="274"/>
      <c r="M49" s="274"/>
      <c r="N49" s="274"/>
      <c r="O49" s="274"/>
      <c r="P49" s="274"/>
      <c r="Q49" s="274"/>
      <c r="R49" s="274"/>
      <c r="S49" s="274"/>
      <c r="T49" s="274"/>
    </row>
    <row r="50" spans="1:20" ht="15" customHeight="1" x14ac:dyDescent="0.2">
      <c r="A50" s="764" t="s">
        <v>228</v>
      </c>
      <c r="B50" s="764"/>
      <c r="C50" s="764"/>
      <c r="D50" s="764"/>
      <c r="E50" s="764"/>
      <c r="F50" s="764"/>
      <c r="G50" s="764"/>
      <c r="H50" s="764"/>
      <c r="I50" s="764"/>
      <c r="J50" s="764"/>
      <c r="K50" s="764"/>
      <c r="L50" s="764"/>
      <c r="M50" s="764"/>
      <c r="N50" s="764"/>
      <c r="O50" s="764"/>
      <c r="P50" s="764"/>
      <c r="Q50" s="764"/>
      <c r="R50" s="764"/>
      <c r="S50" s="764"/>
      <c r="T50" s="764"/>
    </row>
    <row r="51" spans="1:20" ht="15" x14ac:dyDescent="0.25">
      <c r="A51" s="114"/>
      <c r="B51" s="257"/>
      <c r="C51" s="257"/>
      <c r="D51" s="12"/>
      <c r="E51" s="12"/>
      <c r="F51" s="258"/>
      <c r="G51" s="258"/>
      <c r="H51" s="258"/>
      <c r="I51"/>
    </row>
    <row r="52" spans="1:20" ht="15" x14ac:dyDescent="0.25">
      <c r="A52" s="29"/>
      <c r="B52" s="260"/>
      <c r="C52" s="260"/>
      <c r="D52" s="235"/>
      <c r="E52" s="235"/>
      <c r="F52" s="258"/>
      <c r="G52" s="258"/>
      <c r="H52" s="258"/>
      <c r="I52"/>
    </row>
    <row r="55" spans="1:20" s="15" customFormat="1" ht="12.75" customHeight="1" x14ac:dyDescent="0.2">
      <c r="A55" s="373" t="s">
        <v>11</v>
      </c>
      <c r="B55" s="373"/>
      <c r="C55" s="373"/>
      <c r="D55" s="373"/>
      <c r="E55" s="373"/>
      <c r="F55" s="373"/>
      <c r="G55" s="373"/>
      <c r="H55" s="374"/>
      <c r="I55" s="373"/>
      <c r="J55" s="374"/>
      <c r="K55" s="374"/>
      <c r="L55" s="374"/>
      <c r="M55" s="374"/>
      <c r="N55" s="374"/>
      <c r="O55" s="14"/>
      <c r="P55"/>
      <c r="Q55" s="335"/>
      <c r="R55" s="335"/>
      <c r="S55" s="363" t="s">
        <v>12</v>
      </c>
    </row>
    <row r="56" spans="1:20" s="15" customFormat="1" ht="12.75" customHeight="1" x14ac:dyDescent="0.2">
      <c r="A56" s="335"/>
      <c r="B56" s="335"/>
      <c r="C56" s="335"/>
      <c r="D56" s="335"/>
      <c r="E56" s="335"/>
      <c r="F56" s="335"/>
      <c r="G56" s="335"/>
      <c r="H56" s="335"/>
      <c r="I56" s="335"/>
      <c r="J56" s="335"/>
      <c r="K56" s="335"/>
      <c r="L56" s="335"/>
      <c r="M56" s="335"/>
      <c r="N56" s="335"/>
      <c r="O56" s="335"/>
      <c r="P56" s="335"/>
      <c r="Q56" s="335"/>
      <c r="R56" s="335"/>
      <c r="S56" s="363" t="s">
        <v>956</v>
      </c>
    </row>
    <row r="57" spans="1:20" s="15" customFormat="1" ht="13.15" customHeight="1" x14ac:dyDescent="0.2">
      <c r="A57" s="335"/>
      <c r="B57" s="335"/>
      <c r="C57" s="335"/>
      <c r="D57" s="335"/>
      <c r="E57" s="335"/>
      <c r="F57" s="335"/>
      <c r="G57" s="335"/>
      <c r="H57" s="335"/>
      <c r="I57" s="335"/>
      <c r="J57" s="335"/>
      <c r="K57" s="335"/>
      <c r="L57" s="335"/>
      <c r="M57" s="335"/>
      <c r="N57" s="335"/>
      <c r="O57" s="362"/>
      <c r="P57" s="362"/>
      <c r="Q57" s="334"/>
      <c r="R57" s="334"/>
      <c r="S57" s="363" t="s">
        <v>775</v>
      </c>
    </row>
    <row r="58" spans="1:20" ht="12.75" customHeight="1" x14ac:dyDescent="0.2">
      <c r="A58" s="373"/>
      <c r="B58" s="373"/>
      <c r="C58" s="373"/>
      <c r="D58" s="373"/>
      <c r="E58" s="373"/>
      <c r="F58" s="373"/>
      <c r="G58" s="373"/>
      <c r="H58" s="373"/>
      <c r="I58" s="373"/>
      <c r="J58" s="373"/>
      <c r="K58" s="373"/>
      <c r="L58" s="373"/>
      <c r="M58" s="373"/>
      <c r="N58" s="373"/>
      <c r="P58" s="339" t="s">
        <v>83</v>
      </c>
      <c r="Q58" s="339"/>
      <c r="R58" s="339"/>
      <c r="S58" s="339"/>
    </row>
    <row r="59" spans="1:20" x14ac:dyDescent="0.2">
      <c r="A59" s="373"/>
      <c r="B59" s="373"/>
      <c r="C59" s="373"/>
      <c r="D59" s="373"/>
      <c r="E59" s="373"/>
      <c r="F59" s="373"/>
      <c r="G59" s="373"/>
      <c r="H59" s="373"/>
      <c r="I59" s="373"/>
      <c r="J59" s="373"/>
      <c r="K59" s="373"/>
      <c r="L59" s="373"/>
      <c r="M59" s="373"/>
      <c r="N59" s="373"/>
      <c r="O59" s="373"/>
      <c r="P59" s="373"/>
      <c r="Q59" s="373"/>
      <c r="R59" s="373"/>
      <c r="S59" s="373"/>
    </row>
  </sheetData>
  <mergeCells count="178">
    <mergeCell ref="A44:I44"/>
    <mergeCell ref="G40:H40"/>
    <mergeCell ref="I29:J29"/>
    <mergeCell ref="G29:H29"/>
    <mergeCell ref="Q26:R26"/>
    <mergeCell ref="I28:J28"/>
    <mergeCell ref="M37:N37"/>
    <mergeCell ref="K41:L41"/>
    <mergeCell ref="O37:P37"/>
    <mergeCell ref="K38:L38"/>
    <mergeCell ref="B40:D40"/>
    <mergeCell ref="B41:D41"/>
    <mergeCell ref="I40:J40"/>
    <mergeCell ref="I41:J41"/>
    <mergeCell ref="G41:H41"/>
    <mergeCell ref="E41:F41"/>
    <mergeCell ref="M41:N41"/>
    <mergeCell ref="O41:P41"/>
    <mergeCell ref="B38:D38"/>
    <mergeCell ref="B36:D37"/>
    <mergeCell ref="B39:D39"/>
    <mergeCell ref="B29:D29"/>
    <mergeCell ref="E29:F29"/>
    <mergeCell ref="G37:H37"/>
    <mergeCell ref="G38:H38"/>
    <mergeCell ref="Q29:R29"/>
    <mergeCell ref="S29:T29"/>
    <mergeCell ref="M29:N29"/>
    <mergeCell ref="O29:P29"/>
    <mergeCell ref="Q24:R24"/>
    <mergeCell ref="K29:L29"/>
    <mergeCell ref="S24:T24"/>
    <mergeCell ref="M26:N26"/>
    <mergeCell ref="I27:J27"/>
    <mergeCell ref="K27:L27"/>
    <mergeCell ref="S28:T28"/>
    <mergeCell ref="O26:P26"/>
    <mergeCell ref="K26:L26"/>
    <mergeCell ref="O28:P28"/>
    <mergeCell ref="Q28:R28"/>
    <mergeCell ref="M27:N27"/>
    <mergeCell ref="Q25:R25"/>
    <mergeCell ref="S30:T30"/>
    <mergeCell ref="K32:L32"/>
    <mergeCell ref="I38:J38"/>
    <mergeCell ref="O25:P25"/>
    <mergeCell ref="B27:D27"/>
    <mergeCell ref="K28:L28"/>
    <mergeCell ref="M28:N28"/>
    <mergeCell ref="O27:P27"/>
    <mergeCell ref="S27:T27"/>
    <mergeCell ref="G25:H25"/>
    <mergeCell ref="A21:S21"/>
    <mergeCell ref="S25:T25"/>
    <mergeCell ref="M24:N24"/>
    <mergeCell ref="O24:P24"/>
    <mergeCell ref="E25:F25"/>
    <mergeCell ref="S26:T26"/>
    <mergeCell ref="A22:A23"/>
    <mergeCell ref="B26:D26"/>
    <mergeCell ref="I26:J26"/>
    <mergeCell ref="S23:T23"/>
    <mergeCell ref="M23:N23"/>
    <mergeCell ref="K23:L23"/>
    <mergeCell ref="D13:E13"/>
    <mergeCell ref="F11:G11"/>
    <mergeCell ref="H11:I11"/>
    <mergeCell ref="M22:T22"/>
    <mergeCell ref="M25:N25"/>
    <mergeCell ref="Q23:R23"/>
    <mergeCell ref="G24:H24"/>
    <mergeCell ref="D11:E11"/>
    <mergeCell ref="H13:I13"/>
    <mergeCell ref="H12:I12"/>
    <mergeCell ref="D12:E12"/>
    <mergeCell ref="F12:G12"/>
    <mergeCell ref="A15:G15"/>
    <mergeCell ref="C16:D16"/>
    <mergeCell ref="A16:B16"/>
    <mergeCell ref="A17:B17"/>
    <mergeCell ref="C17:D17"/>
    <mergeCell ref="F13:G13"/>
    <mergeCell ref="R1:S1"/>
    <mergeCell ref="A2:S2"/>
    <mergeCell ref="A3:S3"/>
    <mergeCell ref="A5:S5"/>
    <mergeCell ref="B9:C9"/>
    <mergeCell ref="E38:F38"/>
    <mergeCell ref="F9:G9"/>
    <mergeCell ref="H1:I1"/>
    <mergeCell ref="J9:K9"/>
    <mergeCell ref="H9:I9"/>
    <mergeCell ref="I25:J25"/>
    <mergeCell ref="I23:J23"/>
    <mergeCell ref="O23:P23"/>
    <mergeCell ref="J12:K12"/>
    <mergeCell ref="E32:F32"/>
    <mergeCell ref="B32:D32"/>
    <mergeCell ref="A7:I7"/>
    <mergeCell ref="D9:E9"/>
    <mergeCell ref="Q27:R27"/>
    <mergeCell ref="E23:F23"/>
    <mergeCell ref="I24:J24"/>
    <mergeCell ref="E27:F27"/>
    <mergeCell ref="G27:H27"/>
    <mergeCell ref="D10:E10"/>
    <mergeCell ref="F10:G10"/>
    <mergeCell ref="H10:I10"/>
    <mergeCell ref="B10:C10"/>
    <mergeCell ref="B24:D24"/>
    <mergeCell ref="E28:F28"/>
    <mergeCell ref="G28:H28"/>
    <mergeCell ref="B22:D23"/>
    <mergeCell ref="E22:L22"/>
    <mergeCell ref="B28:D28"/>
    <mergeCell ref="B25:D25"/>
    <mergeCell ref="E24:F24"/>
    <mergeCell ref="K24:L24"/>
    <mergeCell ref="J10:K10"/>
    <mergeCell ref="C18:D18"/>
    <mergeCell ref="B11:C11"/>
    <mergeCell ref="G23:H23"/>
    <mergeCell ref="J13:K13"/>
    <mergeCell ref="J11:K11"/>
    <mergeCell ref="A18:B18"/>
    <mergeCell ref="E26:F26"/>
    <mergeCell ref="G26:H26"/>
    <mergeCell ref="K25:L25"/>
    <mergeCell ref="B12:C12"/>
    <mergeCell ref="B13:C13"/>
    <mergeCell ref="A50:T50"/>
    <mergeCell ref="E31:F31"/>
    <mergeCell ref="B34:H34"/>
    <mergeCell ref="K40:L40"/>
    <mergeCell ref="S36:T36"/>
    <mergeCell ref="I37:J37"/>
    <mergeCell ref="I32:J32"/>
    <mergeCell ref="H45:H46"/>
    <mergeCell ref="B31:D31"/>
    <mergeCell ref="B45:D45"/>
    <mergeCell ref="E45:G45"/>
    <mergeCell ref="E39:F39"/>
    <mergeCell ref="E40:F40"/>
    <mergeCell ref="S32:T32"/>
    <mergeCell ref="M31:N31"/>
    <mergeCell ref="Q31:R31"/>
    <mergeCell ref="S31:T31"/>
    <mergeCell ref="O31:P31"/>
    <mergeCell ref="K31:L31"/>
    <mergeCell ref="M32:N32"/>
    <mergeCell ref="O32:P32"/>
    <mergeCell ref="Q32:R32"/>
    <mergeCell ref="K36:P36"/>
    <mergeCell ref="O40:P40"/>
    <mergeCell ref="E30:F30"/>
    <mergeCell ref="I39:J39"/>
    <mergeCell ref="Q36:R36"/>
    <mergeCell ref="I31:J31"/>
    <mergeCell ref="G32:H32"/>
    <mergeCell ref="G31:H31"/>
    <mergeCell ref="A45:A46"/>
    <mergeCell ref="B30:D30"/>
    <mergeCell ref="I30:J30"/>
    <mergeCell ref="M30:N30"/>
    <mergeCell ref="O30:P30"/>
    <mergeCell ref="Q30:R30"/>
    <mergeCell ref="K30:L30"/>
    <mergeCell ref="K39:L39"/>
    <mergeCell ref="M39:N39"/>
    <mergeCell ref="K37:L37"/>
    <mergeCell ref="E37:F37"/>
    <mergeCell ref="O38:P38"/>
    <mergeCell ref="M40:N40"/>
    <mergeCell ref="O39:P39"/>
    <mergeCell ref="M38:N38"/>
    <mergeCell ref="E36:J36"/>
    <mergeCell ref="G30:H30"/>
    <mergeCell ref="G39:H39"/>
  </mergeCells>
  <phoneticPr fontId="0" type="noConversion"/>
  <printOptions horizontalCentered="1" verticalCentered="1"/>
  <pageMargins left="0.70866141732283505" right="0.70866141732283505" top="0.196850393700787" bottom="0.196850393700787" header="0.31496062992126" footer="0.31496062992126"/>
  <pageSetup paperSize="9" scale="68" orientation="landscape" r:id="rId1"/>
  <headerFooter>
    <oddFooter>&amp;C- 42 -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topLeftCell="A7" zoomScaleSheetLayoutView="100" workbookViewId="0">
      <selection activeCell="C10" sqref="C10:C20"/>
    </sheetView>
  </sheetViews>
  <sheetFormatPr defaultRowHeight="12.75" x14ac:dyDescent="0.2"/>
  <cols>
    <col min="1" max="1" width="7.140625" customWidth="1"/>
    <col min="2" max="2" width="20.5703125" bestFit="1" customWidth="1"/>
    <col min="3" max="3" width="14.5703125" customWidth="1"/>
    <col min="4" max="4" width="16.5703125" style="283" customWidth="1"/>
    <col min="5" max="8" width="18.42578125" style="283" customWidth="1"/>
  </cols>
  <sheetData>
    <row r="1" spans="1:15" x14ac:dyDescent="0.2">
      <c r="H1" s="287" t="s">
        <v>514</v>
      </c>
    </row>
    <row r="2" spans="1:15" ht="18" x14ac:dyDescent="0.35">
      <c r="A2" s="861" t="s">
        <v>0</v>
      </c>
      <c r="B2" s="861"/>
      <c r="C2" s="861"/>
      <c r="D2" s="861"/>
      <c r="E2" s="861"/>
      <c r="F2" s="861"/>
      <c r="G2" s="861"/>
      <c r="H2" s="861"/>
      <c r="I2" s="227"/>
      <c r="J2" s="227"/>
      <c r="K2" s="227"/>
      <c r="L2" s="227"/>
      <c r="M2" s="227"/>
      <c r="N2" s="227"/>
      <c r="O2" s="227"/>
    </row>
    <row r="3" spans="1:15" ht="21" x14ac:dyDescent="0.35">
      <c r="A3" s="862" t="s">
        <v>821</v>
      </c>
      <c r="B3" s="862"/>
      <c r="C3" s="862"/>
      <c r="D3" s="862"/>
      <c r="E3" s="862"/>
      <c r="F3" s="862"/>
      <c r="G3" s="862"/>
      <c r="H3" s="862"/>
      <c r="I3" s="228"/>
      <c r="J3" s="228"/>
      <c r="K3" s="228"/>
      <c r="L3" s="228"/>
      <c r="M3" s="228"/>
      <c r="N3" s="228"/>
      <c r="O3" s="228"/>
    </row>
    <row r="4" spans="1:15" ht="15" x14ac:dyDescent="0.3">
      <c r="A4" s="200"/>
      <c r="B4" s="200"/>
      <c r="C4" s="200"/>
      <c r="D4" s="280"/>
      <c r="E4" s="280"/>
      <c r="F4" s="280"/>
      <c r="G4" s="280"/>
      <c r="H4" s="280"/>
      <c r="I4" s="200"/>
      <c r="J4" s="200"/>
      <c r="K4" s="200"/>
      <c r="L4" s="200"/>
      <c r="M4" s="200"/>
      <c r="N4" s="200"/>
      <c r="O4" s="200"/>
    </row>
    <row r="5" spans="1:15" ht="18" x14ac:dyDescent="0.35">
      <c r="A5" s="861" t="s">
        <v>513</v>
      </c>
      <c r="B5" s="861"/>
      <c r="C5" s="861"/>
      <c r="D5" s="861"/>
      <c r="E5" s="861"/>
      <c r="F5" s="861"/>
      <c r="G5" s="861"/>
      <c r="H5" s="861"/>
      <c r="I5" s="227"/>
      <c r="J5" s="227"/>
      <c r="K5" s="227"/>
      <c r="L5" s="227"/>
      <c r="M5" s="227"/>
      <c r="N5" s="227"/>
      <c r="O5" s="227"/>
    </row>
    <row r="6" spans="1:15" ht="15" x14ac:dyDescent="0.3">
      <c r="A6" s="201" t="s">
        <v>756</v>
      </c>
      <c r="B6" s="201"/>
      <c r="C6" s="200"/>
      <c r="D6" s="280"/>
      <c r="E6" s="280"/>
      <c r="F6" s="964" t="s">
        <v>853</v>
      </c>
      <c r="G6" s="964"/>
      <c r="H6" s="964"/>
      <c r="I6" s="200"/>
      <c r="J6" s="200"/>
      <c r="K6" s="200"/>
      <c r="L6" s="229"/>
      <c r="M6" s="229"/>
      <c r="N6" s="962"/>
      <c r="O6" s="962"/>
    </row>
    <row r="7" spans="1:15" ht="31.5" customHeight="1" x14ac:dyDescent="0.2">
      <c r="A7" s="937" t="s">
        <v>2</v>
      </c>
      <c r="B7" s="937" t="s">
        <v>3</v>
      </c>
      <c r="C7" s="963" t="s">
        <v>387</v>
      </c>
      <c r="D7" s="959" t="s">
        <v>491</v>
      </c>
      <c r="E7" s="960"/>
      <c r="F7" s="960"/>
      <c r="G7" s="960"/>
      <c r="H7" s="961"/>
    </row>
    <row r="8" spans="1:15" ht="34.5" customHeight="1" x14ac:dyDescent="0.2">
      <c r="A8" s="937"/>
      <c r="B8" s="937"/>
      <c r="C8" s="963"/>
      <c r="D8" s="281" t="s">
        <v>492</v>
      </c>
      <c r="E8" s="281" t="s">
        <v>493</v>
      </c>
      <c r="F8" s="281" t="s">
        <v>494</v>
      </c>
      <c r="G8" s="281" t="s">
        <v>650</v>
      </c>
      <c r="H8" s="281" t="s">
        <v>46</v>
      </c>
    </row>
    <row r="9" spans="1:15" ht="15" x14ac:dyDescent="0.2">
      <c r="A9" s="217">
        <v>1</v>
      </c>
      <c r="B9" s="217">
        <v>2</v>
      </c>
      <c r="C9" s="217">
        <v>3</v>
      </c>
      <c r="D9" s="217">
        <v>4</v>
      </c>
      <c r="E9" s="217">
        <v>5</v>
      </c>
      <c r="F9" s="217">
        <v>6</v>
      </c>
      <c r="G9" s="217">
        <v>7</v>
      </c>
      <c r="H9" s="217">
        <v>8</v>
      </c>
    </row>
    <row r="10" spans="1:15" x14ac:dyDescent="0.2">
      <c r="A10" s="8">
        <v>1</v>
      </c>
      <c r="B10" s="9" t="s">
        <v>757</v>
      </c>
      <c r="C10" s="8">
        <f>'AT-3'!G9</f>
        <v>1985</v>
      </c>
      <c r="D10" s="583">
        <v>301</v>
      </c>
      <c r="E10" s="583">
        <v>0</v>
      </c>
      <c r="F10" s="583">
        <v>1690</v>
      </c>
      <c r="G10" s="583">
        <v>0</v>
      </c>
      <c r="H10" s="583">
        <v>0</v>
      </c>
    </row>
    <row r="11" spans="1:15" x14ac:dyDescent="0.2">
      <c r="A11" s="8">
        <v>2</v>
      </c>
      <c r="B11" s="9" t="s">
        <v>758</v>
      </c>
      <c r="C11" s="8">
        <f>'AT-3'!G10</f>
        <v>936</v>
      </c>
      <c r="D11" s="583">
        <v>24</v>
      </c>
      <c r="E11" s="583">
        <v>0</v>
      </c>
      <c r="F11" s="583">
        <v>915</v>
      </c>
      <c r="G11" s="583">
        <v>0</v>
      </c>
      <c r="H11" s="583">
        <v>0</v>
      </c>
    </row>
    <row r="12" spans="1:15" x14ac:dyDescent="0.2">
      <c r="A12" s="8">
        <v>3</v>
      </c>
      <c r="B12" s="9" t="s">
        <v>759</v>
      </c>
      <c r="C12" s="8">
        <f>'AT-3'!G11</f>
        <v>1396</v>
      </c>
      <c r="D12" s="613">
        <v>0</v>
      </c>
      <c r="E12" s="613">
        <v>0</v>
      </c>
      <c r="F12" s="613">
        <v>1396</v>
      </c>
      <c r="G12" s="613">
        <v>0</v>
      </c>
      <c r="H12" s="613">
        <v>0</v>
      </c>
    </row>
    <row r="13" spans="1:15" x14ac:dyDescent="0.2">
      <c r="A13" s="8">
        <v>4</v>
      </c>
      <c r="B13" s="9" t="s">
        <v>760</v>
      </c>
      <c r="C13" s="8">
        <f>'AT-3'!G12</f>
        <v>816</v>
      </c>
      <c r="D13" s="583">
        <v>0</v>
      </c>
      <c r="E13" s="583">
        <v>0</v>
      </c>
      <c r="F13" s="583">
        <v>816</v>
      </c>
      <c r="G13" s="583">
        <v>0</v>
      </c>
      <c r="H13" s="583">
        <v>0</v>
      </c>
    </row>
    <row r="14" spans="1:15" x14ac:dyDescent="0.2">
      <c r="A14" s="8">
        <v>5</v>
      </c>
      <c r="B14" s="9" t="s">
        <v>761</v>
      </c>
      <c r="C14" s="8">
        <f>'AT-3'!G13</f>
        <v>975</v>
      </c>
      <c r="D14" s="583">
        <v>60</v>
      </c>
      <c r="E14" s="583">
        <v>0</v>
      </c>
      <c r="F14" s="583">
        <v>915</v>
      </c>
      <c r="G14" s="583">
        <v>0</v>
      </c>
      <c r="H14" s="583">
        <v>0</v>
      </c>
    </row>
    <row r="15" spans="1:15" x14ac:dyDescent="0.2">
      <c r="A15" s="332">
        <v>6</v>
      </c>
      <c r="B15" s="204" t="s">
        <v>762</v>
      </c>
      <c r="C15" s="8">
        <f>'AT-3'!G14</f>
        <v>569</v>
      </c>
      <c r="D15" s="583">
        <v>0</v>
      </c>
      <c r="E15" s="583">
        <v>0</v>
      </c>
      <c r="F15" s="583">
        <v>569</v>
      </c>
      <c r="G15" s="583">
        <v>0</v>
      </c>
      <c r="H15" s="583">
        <v>0</v>
      </c>
    </row>
    <row r="16" spans="1:15" x14ac:dyDescent="0.2">
      <c r="A16" s="8">
        <v>7</v>
      </c>
      <c r="B16" s="9" t="s">
        <v>763</v>
      </c>
      <c r="C16" s="8">
        <f>'AT-3'!G15</f>
        <v>622</v>
      </c>
      <c r="D16" s="583">
        <v>0</v>
      </c>
      <c r="E16" s="583">
        <v>0</v>
      </c>
      <c r="F16" s="583">
        <v>622</v>
      </c>
      <c r="G16" s="583">
        <v>0</v>
      </c>
      <c r="H16" s="583">
        <v>0</v>
      </c>
    </row>
    <row r="17" spans="1:9" x14ac:dyDescent="0.2">
      <c r="A17" s="8">
        <v>8</v>
      </c>
      <c r="B17" s="9" t="s">
        <v>764</v>
      </c>
      <c r="C17" s="8">
        <f>'AT-3'!G16</f>
        <v>811</v>
      </c>
      <c r="D17" s="583">
        <v>0</v>
      </c>
      <c r="E17" s="583">
        <v>0</v>
      </c>
      <c r="F17" s="583">
        <v>811</v>
      </c>
      <c r="G17" s="583">
        <v>0</v>
      </c>
      <c r="H17" s="583">
        <v>0</v>
      </c>
    </row>
    <row r="18" spans="1:9" x14ac:dyDescent="0.2">
      <c r="A18" s="333">
        <v>9</v>
      </c>
      <c r="B18" s="9" t="s">
        <v>765</v>
      </c>
      <c r="C18" s="8">
        <f>'AT-3'!G17</f>
        <v>1885</v>
      </c>
      <c r="D18" s="583">
        <v>0</v>
      </c>
      <c r="E18" s="583">
        <v>0</v>
      </c>
      <c r="F18" s="583">
        <v>1885</v>
      </c>
      <c r="G18" s="583">
        <v>0</v>
      </c>
      <c r="H18" s="583">
        <v>0</v>
      </c>
    </row>
    <row r="19" spans="1:9" x14ac:dyDescent="0.2">
      <c r="A19" s="8">
        <v>10</v>
      </c>
      <c r="B19" s="9" t="s">
        <v>766</v>
      </c>
      <c r="C19" s="8">
        <f>'AT-3'!G18</f>
        <v>707</v>
      </c>
      <c r="D19" s="583">
        <v>24</v>
      </c>
      <c r="E19" s="583">
        <v>0</v>
      </c>
      <c r="F19" s="583">
        <v>683</v>
      </c>
      <c r="G19" s="583">
        <v>0</v>
      </c>
      <c r="H19" s="583">
        <v>0</v>
      </c>
    </row>
    <row r="20" spans="1:9" x14ac:dyDescent="0.2">
      <c r="A20" s="8">
        <v>11</v>
      </c>
      <c r="B20" s="9" t="s">
        <v>767</v>
      </c>
      <c r="C20" s="8">
        <f>'AT-3'!G19</f>
        <v>976</v>
      </c>
      <c r="D20" s="583">
        <v>195</v>
      </c>
      <c r="E20" s="583">
        <v>0</v>
      </c>
      <c r="F20" s="583">
        <v>781</v>
      </c>
      <c r="G20" s="583">
        <v>0</v>
      </c>
      <c r="H20" s="583">
        <v>0</v>
      </c>
    </row>
    <row r="21" spans="1:9" x14ac:dyDescent="0.2">
      <c r="A21" s="746" t="s">
        <v>17</v>
      </c>
      <c r="B21" s="747"/>
      <c r="C21" s="454">
        <f>SUM(C10:C20)</f>
        <v>11678</v>
      </c>
      <c r="D21" s="454">
        <f t="shared" ref="D21:H21" si="0">SUM(D10:D20)</f>
        <v>604</v>
      </c>
      <c r="E21" s="454">
        <f t="shared" si="0"/>
        <v>0</v>
      </c>
      <c r="F21" s="454">
        <f t="shared" si="0"/>
        <v>11083</v>
      </c>
      <c r="G21" s="454">
        <f t="shared" si="0"/>
        <v>0</v>
      </c>
      <c r="H21" s="454">
        <f t="shared" si="0"/>
        <v>0</v>
      </c>
    </row>
    <row r="22" spans="1:9" x14ac:dyDescent="0.2">
      <c r="A22" s="29"/>
      <c r="B22" s="12"/>
      <c r="C22" s="12"/>
      <c r="D22" s="400"/>
      <c r="E22" s="400"/>
      <c r="F22" s="400"/>
      <c r="G22" s="400"/>
      <c r="H22" s="400"/>
    </row>
    <row r="23" spans="1:9" x14ac:dyDescent="0.2">
      <c r="A23" s="29"/>
      <c r="B23" s="12"/>
      <c r="C23" s="12"/>
      <c r="D23" s="400"/>
      <c r="E23" s="400"/>
      <c r="F23" s="400"/>
      <c r="G23" s="400"/>
      <c r="H23" s="400"/>
    </row>
    <row r="24" spans="1:9" x14ac:dyDescent="0.2">
      <c r="A24" s="29"/>
      <c r="B24" s="12"/>
      <c r="C24" s="12"/>
      <c r="D24" s="400"/>
      <c r="E24" s="400"/>
      <c r="F24" s="400"/>
      <c r="G24" s="400"/>
      <c r="H24" s="400"/>
    </row>
    <row r="25" spans="1:9" x14ac:dyDescent="0.2">
      <c r="A25" s="29"/>
      <c r="B25" s="12"/>
      <c r="C25" s="12"/>
      <c r="D25" s="400"/>
      <c r="E25" s="400"/>
      <c r="F25" s="400"/>
      <c r="G25" s="400"/>
      <c r="H25" s="400"/>
    </row>
    <row r="26" spans="1:9" ht="15" customHeight="1" x14ac:dyDescent="0.2">
      <c r="A26" s="206"/>
      <c r="B26" s="206"/>
      <c r="C26" s="206"/>
      <c r="D26" s="207"/>
      <c r="E26" s="207"/>
      <c r="F26" s="207"/>
      <c r="G26" s="207"/>
      <c r="H26" s="207"/>
    </row>
    <row r="27" spans="1:9" ht="15" customHeight="1" x14ac:dyDescent="0.2">
      <c r="A27" s="206"/>
      <c r="B27" s="206"/>
      <c r="C27" s="206"/>
      <c r="D27" s="207"/>
      <c r="E27" s="207"/>
      <c r="F27" s="207"/>
      <c r="G27" s="207"/>
      <c r="H27" s="207"/>
    </row>
    <row r="28" spans="1:9" ht="15" customHeight="1" x14ac:dyDescent="0.2">
      <c r="A28" s="206"/>
      <c r="B28" s="206"/>
      <c r="C28" s="206"/>
      <c r="D28" s="221"/>
      <c r="E28" s="221"/>
      <c r="F28" s="221"/>
      <c r="G28" s="221"/>
      <c r="H28" s="363" t="s">
        <v>12</v>
      </c>
      <c r="I28" s="221"/>
    </row>
    <row r="29" spans="1:9" x14ac:dyDescent="0.2">
      <c r="A29" s="206" t="s">
        <v>11</v>
      </c>
      <c r="C29" s="206"/>
      <c r="D29" s="221"/>
      <c r="E29" s="221"/>
      <c r="F29" s="221"/>
      <c r="G29" s="221"/>
      <c r="H29" s="363" t="s">
        <v>988</v>
      </c>
      <c r="I29" s="221"/>
    </row>
    <row r="30" spans="1:9" x14ac:dyDescent="0.2">
      <c r="D30" s="221"/>
      <c r="E30" s="221"/>
      <c r="F30" s="221"/>
      <c r="G30" s="221"/>
      <c r="H30" s="363" t="s">
        <v>775</v>
      </c>
      <c r="I30" s="221"/>
    </row>
    <row r="31" spans="1:9" x14ac:dyDescent="0.2">
      <c r="D31" s="958" t="s">
        <v>83</v>
      </c>
      <c r="E31" s="958"/>
      <c r="F31" s="958"/>
      <c r="G31" s="958"/>
      <c r="H31" s="958"/>
      <c r="I31" s="206"/>
    </row>
  </sheetData>
  <mergeCells count="11">
    <mergeCell ref="N6:O6"/>
    <mergeCell ref="A7:A8"/>
    <mergeCell ref="B7:B8"/>
    <mergeCell ref="C7:C8"/>
    <mergeCell ref="F6:H6"/>
    <mergeCell ref="D31:H31"/>
    <mergeCell ref="A2:H2"/>
    <mergeCell ref="A3:H3"/>
    <mergeCell ref="A5:H5"/>
    <mergeCell ref="D7:H7"/>
    <mergeCell ref="A21:B21"/>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&amp;C- 77 -</oddFooter>
  </headerFooter>
  <colBreaks count="1" manualBreakCount="1">
    <brk id="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SheetLayoutView="100" workbookViewId="0">
      <selection activeCell="N30" sqref="N30"/>
    </sheetView>
  </sheetViews>
  <sheetFormatPr defaultRowHeight="12.75" x14ac:dyDescent="0.2"/>
  <cols>
    <col min="2" max="2" width="20.5703125" bestFit="1" customWidth="1"/>
    <col min="3" max="3" width="16.7109375" customWidth="1"/>
    <col min="4" max="4" width="9.42578125" customWidth="1"/>
    <col min="5" max="5" width="9" customWidth="1"/>
    <col min="6" max="6" width="11.5703125" customWidth="1"/>
    <col min="7" max="8" width="10.42578125" customWidth="1"/>
    <col min="9" max="10" width="10.42578125" style="283" customWidth="1"/>
    <col min="11" max="11" width="10.5703125" customWidth="1"/>
    <col min="12" max="12" width="10.42578125" customWidth="1"/>
    <col min="13" max="13" width="11.5703125" customWidth="1"/>
    <col min="14" max="14" width="13" customWidth="1"/>
  </cols>
  <sheetData>
    <row r="1" spans="1:14" ht="18" x14ac:dyDescent="0.35">
      <c r="A1" s="861" t="s">
        <v>0</v>
      </c>
      <c r="B1" s="861"/>
      <c r="C1" s="861"/>
      <c r="D1" s="861"/>
      <c r="E1" s="861"/>
      <c r="F1" s="861"/>
      <c r="G1" s="861"/>
      <c r="H1" s="861"/>
      <c r="I1" s="861"/>
      <c r="J1" s="861"/>
      <c r="K1" s="861"/>
      <c r="N1" s="236" t="s">
        <v>516</v>
      </c>
    </row>
    <row r="2" spans="1:14" ht="21" x14ac:dyDescent="0.35">
      <c r="A2" s="862" t="s">
        <v>821</v>
      </c>
      <c r="B2" s="862"/>
      <c r="C2" s="862"/>
      <c r="D2" s="862"/>
      <c r="E2" s="862"/>
      <c r="F2" s="862"/>
      <c r="G2" s="862"/>
      <c r="H2" s="862"/>
      <c r="I2" s="862"/>
      <c r="J2" s="862"/>
      <c r="K2" s="862"/>
    </row>
    <row r="3" spans="1:14" ht="15" x14ac:dyDescent="0.3">
      <c r="A3" s="200"/>
      <c r="B3" s="200"/>
      <c r="C3" s="200"/>
      <c r="D3" s="200"/>
      <c r="E3" s="200"/>
      <c r="F3" s="200"/>
      <c r="G3" s="200"/>
      <c r="H3" s="200"/>
      <c r="I3" s="280"/>
      <c r="J3" s="280"/>
    </row>
    <row r="4" spans="1:14" ht="18" x14ac:dyDescent="0.35">
      <c r="A4" s="861" t="s">
        <v>515</v>
      </c>
      <c r="B4" s="861"/>
      <c r="C4" s="861"/>
      <c r="D4" s="861"/>
      <c r="E4" s="861"/>
      <c r="F4" s="861"/>
      <c r="G4" s="861"/>
      <c r="H4" s="861"/>
      <c r="I4" s="303"/>
      <c r="J4" s="303"/>
    </row>
    <row r="5" spans="1:14" ht="15" x14ac:dyDescent="0.3">
      <c r="A5" s="201" t="s">
        <v>756</v>
      </c>
      <c r="B5" s="201"/>
      <c r="C5" s="201"/>
      <c r="D5" s="201"/>
      <c r="E5" s="201"/>
      <c r="F5" s="201"/>
      <c r="G5" s="201"/>
      <c r="H5" s="200"/>
      <c r="I5" s="280"/>
      <c r="J5" s="280"/>
      <c r="L5" s="965" t="s">
        <v>853</v>
      </c>
      <c r="M5" s="965"/>
      <c r="N5" s="965"/>
    </row>
    <row r="6" spans="1:14" ht="28.5" customHeight="1" x14ac:dyDescent="0.2">
      <c r="A6" s="937" t="s">
        <v>2</v>
      </c>
      <c r="B6" s="937" t="s">
        <v>3</v>
      </c>
      <c r="C6" s="776" t="s">
        <v>399</v>
      </c>
      <c r="D6" s="762" t="s">
        <v>449</v>
      </c>
      <c r="E6" s="762"/>
      <c r="F6" s="762"/>
      <c r="G6" s="762"/>
      <c r="H6" s="763"/>
      <c r="I6" s="966" t="s">
        <v>541</v>
      </c>
      <c r="J6" s="966" t="s">
        <v>542</v>
      </c>
      <c r="K6" s="937" t="s">
        <v>495</v>
      </c>
      <c r="L6" s="937"/>
      <c r="M6" s="937"/>
      <c r="N6" s="937"/>
    </row>
    <row r="7" spans="1:14" ht="39" customHeight="1" x14ac:dyDescent="0.2">
      <c r="A7" s="937"/>
      <c r="B7" s="937"/>
      <c r="C7" s="776"/>
      <c r="D7" s="5" t="s">
        <v>448</v>
      </c>
      <c r="E7" s="5" t="s">
        <v>400</v>
      </c>
      <c r="F7" s="66" t="s">
        <v>401</v>
      </c>
      <c r="G7" s="5" t="s">
        <v>402</v>
      </c>
      <c r="H7" s="5" t="s">
        <v>46</v>
      </c>
      <c r="I7" s="966"/>
      <c r="J7" s="966"/>
      <c r="K7" s="230" t="s">
        <v>403</v>
      </c>
      <c r="L7" s="25" t="s">
        <v>496</v>
      </c>
      <c r="M7" s="5" t="s">
        <v>404</v>
      </c>
      <c r="N7" s="25" t="s">
        <v>405</v>
      </c>
    </row>
    <row r="8" spans="1:14" ht="15" x14ac:dyDescent="0.2">
      <c r="A8" s="217">
        <v>1</v>
      </c>
      <c r="B8" s="217">
        <v>2</v>
      </c>
      <c r="C8" s="203" t="s">
        <v>261</v>
      </c>
      <c r="D8" s="203" t="s">
        <v>262</v>
      </c>
      <c r="E8" s="203" t="s">
        <v>263</v>
      </c>
      <c r="F8" s="203" t="s">
        <v>264</v>
      </c>
      <c r="G8" s="203" t="s">
        <v>265</v>
      </c>
      <c r="H8" s="203" t="s">
        <v>266</v>
      </c>
      <c r="I8" s="304" t="s">
        <v>285</v>
      </c>
      <c r="J8" s="304" t="s">
        <v>286</v>
      </c>
      <c r="K8" s="203" t="s">
        <v>287</v>
      </c>
      <c r="L8" s="203" t="s">
        <v>315</v>
      </c>
      <c r="M8" s="203" t="s">
        <v>316</v>
      </c>
      <c r="N8" s="203" t="s">
        <v>317</v>
      </c>
    </row>
    <row r="9" spans="1:14" x14ac:dyDescent="0.2">
      <c r="A9" s="8">
        <v>1</v>
      </c>
      <c r="B9" s="9" t="s">
        <v>757</v>
      </c>
      <c r="C9" s="492">
        <v>1991</v>
      </c>
      <c r="D9" s="492">
        <v>0</v>
      </c>
      <c r="E9" s="492">
        <v>1414</v>
      </c>
      <c r="F9" s="492">
        <v>0</v>
      </c>
      <c r="G9" s="492">
        <v>0</v>
      </c>
      <c r="H9" s="492">
        <v>0</v>
      </c>
      <c r="I9" s="492">
        <v>0</v>
      </c>
      <c r="J9" s="492">
        <v>1975</v>
      </c>
      <c r="K9" s="490">
        <v>1975</v>
      </c>
      <c r="L9" s="490">
        <v>0</v>
      </c>
      <c r="M9" s="490">
        <v>0</v>
      </c>
      <c r="N9" s="490">
        <v>3024</v>
      </c>
    </row>
    <row r="10" spans="1:14" x14ac:dyDescent="0.2">
      <c r="A10" s="8">
        <v>2</v>
      </c>
      <c r="B10" s="9" t="s">
        <v>758</v>
      </c>
      <c r="C10" s="492">
        <v>488</v>
      </c>
      <c r="D10" s="492">
        <v>108</v>
      </c>
      <c r="E10" s="492">
        <v>114</v>
      </c>
      <c r="F10" s="492">
        <v>55</v>
      </c>
      <c r="G10" s="492">
        <v>205</v>
      </c>
      <c r="H10" s="492">
        <v>6</v>
      </c>
      <c r="I10" s="492">
        <v>0</v>
      </c>
      <c r="J10" s="492">
        <v>937</v>
      </c>
      <c r="K10" s="490">
        <v>937</v>
      </c>
      <c r="L10" s="490">
        <v>0</v>
      </c>
      <c r="M10" s="490">
        <v>0</v>
      </c>
      <c r="N10" s="490">
        <v>1639</v>
      </c>
    </row>
    <row r="11" spans="1:14" ht="15" x14ac:dyDescent="0.2">
      <c r="A11" s="8">
        <v>3</v>
      </c>
      <c r="B11" s="9" t="s">
        <v>759</v>
      </c>
      <c r="C11" s="614">
        <v>471</v>
      </c>
      <c r="D11" s="614">
        <v>21</v>
      </c>
      <c r="E11" s="614">
        <v>363</v>
      </c>
      <c r="F11" s="614">
        <v>33</v>
      </c>
      <c r="G11" s="614">
        <v>338</v>
      </c>
      <c r="H11" s="614">
        <v>492</v>
      </c>
      <c r="I11" s="614">
        <v>0</v>
      </c>
      <c r="J11" s="614">
        <v>1396</v>
      </c>
      <c r="K11" s="614">
        <v>1396</v>
      </c>
      <c r="L11" s="614">
        <v>0</v>
      </c>
      <c r="M11" s="614">
        <v>0</v>
      </c>
      <c r="N11" s="614">
        <v>2337</v>
      </c>
    </row>
    <row r="12" spans="1:14" x14ac:dyDescent="0.2">
      <c r="A12" s="8">
        <v>4</v>
      </c>
      <c r="B12" s="9" t="s">
        <v>760</v>
      </c>
      <c r="C12" s="492">
        <v>711</v>
      </c>
      <c r="D12" s="492">
        <v>0</v>
      </c>
      <c r="E12" s="492">
        <v>239</v>
      </c>
      <c r="F12" s="492">
        <v>0</v>
      </c>
      <c r="G12" s="492">
        <v>488</v>
      </c>
      <c r="H12" s="492">
        <v>727</v>
      </c>
      <c r="I12" s="492">
        <v>0</v>
      </c>
      <c r="J12" s="492">
        <v>711</v>
      </c>
      <c r="K12" s="490">
        <v>711</v>
      </c>
      <c r="L12" s="490">
        <v>0</v>
      </c>
      <c r="M12" s="490">
        <v>0</v>
      </c>
      <c r="N12" s="490">
        <v>1009</v>
      </c>
    </row>
    <row r="13" spans="1:14" x14ac:dyDescent="0.2">
      <c r="A13" s="8">
        <v>5</v>
      </c>
      <c r="B13" s="9" t="s">
        <v>761</v>
      </c>
      <c r="C13" s="492">
        <v>86</v>
      </c>
      <c r="D13" s="492">
        <v>173</v>
      </c>
      <c r="E13" s="492">
        <v>134</v>
      </c>
      <c r="F13" s="492">
        <v>25</v>
      </c>
      <c r="G13" s="492">
        <v>297</v>
      </c>
      <c r="H13" s="492"/>
      <c r="I13" s="492">
        <v>0</v>
      </c>
      <c r="J13" s="492">
        <v>892</v>
      </c>
      <c r="K13" s="490">
        <v>892</v>
      </c>
      <c r="L13" s="490">
        <v>143</v>
      </c>
      <c r="M13" s="490">
        <v>0</v>
      </c>
      <c r="N13" s="490">
        <v>1609</v>
      </c>
    </row>
    <row r="14" spans="1:14" ht="15" x14ac:dyDescent="0.2">
      <c r="A14" s="332">
        <v>6</v>
      </c>
      <c r="B14" s="204" t="s">
        <v>762</v>
      </c>
      <c r="C14" s="586">
        <v>37</v>
      </c>
      <c r="D14" s="586">
        <v>3</v>
      </c>
      <c r="E14" s="586">
        <v>40</v>
      </c>
      <c r="F14" s="586">
        <v>15</v>
      </c>
      <c r="G14" s="586">
        <v>0</v>
      </c>
      <c r="H14" s="624">
        <v>33</v>
      </c>
      <c r="I14" s="586">
        <v>569</v>
      </c>
      <c r="J14" s="625">
        <v>569</v>
      </c>
      <c r="K14" s="625">
        <v>569</v>
      </c>
      <c r="L14" s="625">
        <v>0</v>
      </c>
      <c r="M14" s="625">
        <v>0</v>
      </c>
      <c r="N14" s="625">
        <v>735</v>
      </c>
    </row>
    <row r="15" spans="1:14" x14ac:dyDescent="0.2">
      <c r="A15" s="8">
        <v>7</v>
      </c>
      <c r="B15" s="9" t="s">
        <v>763</v>
      </c>
      <c r="C15" s="492">
        <v>197</v>
      </c>
      <c r="D15" s="492">
        <v>5</v>
      </c>
      <c r="E15" s="492">
        <v>114</v>
      </c>
      <c r="F15" s="492">
        <v>0</v>
      </c>
      <c r="G15" s="492">
        <v>78</v>
      </c>
      <c r="H15" s="492">
        <v>0</v>
      </c>
      <c r="I15" s="492">
        <v>0</v>
      </c>
      <c r="J15" s="492">
        <v>624</v>
      </c>
      <c r="K15" s="490">
        <v>624</v>
      </c>
      <c r="L15" s="490">
        <v>0</v>
      </c>
      <c r="M15" s="490">
        <v>0</v>
      </c>
      <c r="N15" s="490">
        <v>1244</v>
      </c>
    </row>
    <row r="16" spans="1:14" ht="15" x14ac:dyDescent="0.2">
      <c r="A16" s="8">
        <v>8</v>
      </c>
      <c r="B16" s="9" t="s">
        <v>764</v>
      </c>
      <c r="C16" s="493">
        <v>74</v>
      </c>
      <c r="D16" s="493">
        <v>0</v>
      </c>
      <c r="E16" s="493">
        <v>100</v>
      </c>
      <c r="F16" s="493">
        <v>12</v>
      </c>
      <c r="G16" s="493">
        <v>14</v>
      </c>
      <c r="H16" s="494">
        <v>0</v>
      </c>
      <c r="I16" s="493">
        <v>0</v>
      </c>
      <c r="J16" s="492">
        <v>787</v>
      </c>
      <c r="K16" s="490">
        <v>787</v>
      </c>
      <c r="L16" s="490">
        <v>0</v>
      </c>
      <c r="M16" s="490">
        <v>0</v>
      </c>
      <c r="N16" s="490">
        <v>1372</v>
      </c>
    </row>
    <row r="17" spans="1:14" ht="15" x14ac:dyDescent="0.2">
      <c r="A17" s="333">
        <v>9</v>
      </c>
      <c r="B17" s="9" t="s">
        <v>765</v>
      </c>
      <c r="C17" s="493">
        <v>446</v>
      </c>
      <c r="D17" s="268"/>
      <c r="E17" s="268">
        <v>175</v>
      </c>
      <c r="F17" s="268">
        <v>12</v>
      </c>
      <c r="G17" s="268">
        <v>107</v>
      </c>
      <c r="H17" s="494">
        <v>0</v>
      </c>
      <c r="I17" s="268">
        <v>0</v>
      </c>
      <c r="J17" s="268">
        <v>1894</v>
      </c>
      <c r="K17" s="268">
        <v>1894</v>
      </c>
      <c r="L17" s="457">
        <v>0</v>
      </c>
      <c r="M17" s="457">
        <v>0</v>
      </c>
      <c r="N17" s="457">
        <v>2793</v>
      </c>
    </row>
    <row r="18" spans="1:14" x14ac:dyDescent="0.2">
      <c r="A18" s="8">
        <v>10</v>
      </c>
      <c r="B18" s="9" t="s">
        <v>766</v>
      </c>
      <c r="C18" s="268">
        <v>103</v>
      </c>
      <c r="D18" s="268">
        <v>0</v>
      </c>
      <c r="E18" s="268">
        <v>18</v>
      </c>
      <c r="F18" s="268">
        <v>66</v>
      </c>
      <c r="G18" s="268">
        <v>44</v>
      </c>
      <c r="H18" s="268">
        <v>14</v>
      </c>
      <c r="I18" s="268">
        <v>0</v>
      </c>
      <c r="J18" s="268">
        <v>707</v>
      </c>
      <c r="K18" s="457">
        <v>707</v>
      </c>
      <c r="L18" s="457">
        <v>0</v>
      </c>
      <c r="M18" s="457">
        <v>0</v>
      </c>
      <c r="N18" s="457">
        <v>1104</v>
      </c>
    </row>
    <row r="19" spans="1:14" x14ac:dyDescent="0.2">
      <c r="A19" s="8">
        <v>11</v>
      </c>
      <c r="B19" s="9" t="s">
        <v>767</v>
      </c>
      <c r="C19" s="268">
        <v>114</v>
      </c>
      <c r="D19" s="268">
        <v>4</v>
      </c>
      <c r="E19" s="268">
        <v>65</v>
      </c>
      <c r="F19" s="268">
        <v>5</v>
      </c>
      <c r="G19" s="268">
        <v>5</v>
      </c>
      <c r="H19" s="268">
        <v>53</v>
      </c>
      <c r="I19" s="268">
        <v>0</v>
      </c>
      <c r="J19" s="268">
        <v>968</v>
      </c>
      <c r="K19" s="457">
        <v>968</v>
      </c>
      <c r="L19" s="457">
        <v>0</v>
      </c>
      <c r="M19" s="457">
        <v>0</v>
      </c>
      <c r="N19" s="457">
        <v>1534</v>
      </c>
    </row>
    <row r="20" spans="1:14" x14ac:dyDescent="0.2">
      <c r="A20" s="746" t="s">
        <v>17</v>
      </c>
      <c r="B20" s="747"/>
      <c r="C20" s="324">
        <f>SUM(C9:C19)</f>
        <v>4718</v>
      </c>
      <c r="D20" s="324">
        <f t="shared" ref="D20:N20" si="0">SUM(D9:D19)</f>
        <v>314</v>
      </c>
      <c r="E20" s="324">
        <f t="shared" si="0"/>
        <v>2776</v>
      </c>
      <c r="F20" s="324">
        <f t="shared" si="0"/>
        <v>223</v>
      </c>
      <c r="G20" s="324">
        <f t="shared" si="0"/>
        <v>1576</v>
      </c>
      <c r="H20" s="324">
        <f t="shared" si="0"/>
        <v>1325</v>
      </c>
      <c r="I20" s="324">
        <f t="shared" si="0"/>
        <v>569</v>
      </c>
      <c r="J20" s="454">
        <f t="shared" si="0"/>
        <v>11460</v>
      </c>
      <c r="K20" s="454">
        <f t="shared" si="0"/>
        <v>11460</v>
      </c>
      <c r="L20" s="454">
        <f t="shared" si="0"/>
        <v>143</v>
      </c>
      <c r="M20" s="454">
        <f t="shared" si="0"/>
        <v>0</v>
      </c>
      <c r="N20" s="454">
        <f t="shared" si="0"/>
        <v>18400</v>
      </c>
    </row>
    <row r="29" spans="1:14" ht="12.75" customHeight="1" x14ac:dyDescent="0.2">
      <c r="A29" s="206"/>
      <c r="B29" s="206"/>
      <c r="C29" s="206"/>
      <c r="D29" s="206"/>
      <c r="H29" s="221"/>
      <c r="I29" s="221"/>
      <c r="J29" s="221"/>
      <c r="K29" s="221"/>
      <c r="L29" s="221"/>
      <c r="N29" s="363" t="s">
        <v>12</v>
      </c>
    </row>
    <row r="30" spans="1:14" ht="12.75" customHeight="1" x14ac:dyDescent="0.2">
      <c r="A30" s="206"/>
      <c r="B30" s="206"/>
      <c r="C30" s="206"/>
      <c r="D30" s="206"/>
      <c r="H30" s="221"/>
      <c r="I30" s="221"/>
      <c r="J30" s="221"/>
      <c r="K30" s="221"/>
      <c r="L30" s="221"/>
      <c r="N30" s="363" t="s">
        <v>956</v>
      </c>
    </row>
    <row r="31" spans="1:14" ht="12.75" customHeight="1" x14ac:dyDescent="0.2">
      <c r="A31" s="206"/>
      <c r="B31" s="206"/>
      <c r="C31" s="206"/>
      <c r="D31" s="206"/>
      <c r="K31" s="348"/>
      <c r="N31" s="363" t="s">
        <v>775</v>
      </c>
    </row>
    <row r="32" spans="1:14" x14ac:dyDescent="0.2">
      <c r="A32" s="206" t="s">
        <v>11</v>
      </c>
      <c r="C32" s="206"/>
      <c r="D32" s="206"/>
      <c r="K32" s="208" t="s">
        <v>83</v>
      </c>
    </row>
  </sheetData>
  <mergeCells count="12">
    <mergeCell ref="A20:B20"/>
    <mergeCell ref="D6:H6"/>
    <mergeCell ref="C6:C7"/>
    <mergeCell ref="A1:K1"/>
    <mergeCell ref="A2:K2"/>
    <mergeCell ref="A4:H4"/>
    <mergeCell ref="A6:A7"/>
    <mergeCell ref="B6:B7"/>
    <mergeCell ref="K6:N6"/>
    <mergeCell ref="L5:N5"/>
    <mergeCell ref="I6:I7"/>
    <mergeCell ref="J6:J7"/>
  </mergeCells>
  <printOptions horizontalCentered="1" verticalCentered="1"/>
  <pageMargins left="0.70866141732283505" right="0.70866141732283505" top="0.196850393700787" bottom="0.196850393700787" header="0.31496062992126" footer="0.31496062992126"/>
  <pageSetup paperSize="9" scale="81" orientation="landscape" r:id="rId1"/>
  <headerFooter>
    <oddFooter>&amp;C- 78 -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topLeftCell="A7" zoomScaleSheetLayoutView="100" workbookViewId="0">
      <selection activeCell="H29" sqref="H29"/>
    </sheetView>
  </sheetViews>
  <sheetFormatPr defaultRowHeight="12.75" x14ac:dyDescent="0.2"/>
  <cols>
    <col min="1" max="1" width="8.28515625" customWidth="1"/>
    <col min="2" max="2" width="23.5703125" customWidth="1"/>
    <col min="3" max="3" width="20.5703125" bestFit="1" customWidth="1"/>
    <col min="4" max="4" width="12.5703125" customWidth="1"/>
    <col min="5" max="5" width="13" customWidth="1"/>
    <col min="6" max="6" width="14.7109375" customWidth="1"/>
    <col min="7" max="7" width="13.5703125" customWidth="1"/>
    <col min="8" max="8" width="15.5703125" customWidth="1"/>
  </cols>
  <sheetData>
    <row r="1" spans="1:8" ht="18" x14ac:dyDescent="0.35">
      <c r="A1" s="861" t="s">
        <v>0</v>
      </c>
      <c r="B1" s="861"/>
      <c r="C1" s="861"/>
      <c r="D1" s="861"/>
      <c r="E1" s="861"/>
      <c r="F1" s="861"/>
      <c r="G1" s="861"/>
      <c r="H1" s="236" t="s">
        <v>518</v>
      </c>
    </row>
    <row r="2" spans="1:8" ht="21" x14ac:dyDescent="0.35">
      <c r="A2" s="862" t="s">
        <v>821</v>
      </c>
      <c r="B2" s="862"/>
      <c r="C2" s="862"/>
      <c r="D2" s="862"/>
      <c r="E2" s="862"/>
      <c r="F2" s="862"/>
      <c r="G2" s="862"/>
    </row>
    <row r="3" spans="1:8" ht="15" x14ac:dyDescent="0.3">
      <c r="A3" s="200"/>
      <c r="B3" s="200"/>
      <c r="C3" s="200"/>
      <c r="D3" s="200"/>
      <c r="E3" s="200"/>
      <c r="F3" s="200"/>
      <c r="G3" s="200"/>
    </row>
    <row r="4" spans="1:8" ht="18" x14ac:dyDescent="0.35">
      <c r="A4" s="861" t="s">
        <v>517</v>
      </c>
      <c r="B4" s="861"/>
      <c r="C4" s="861"/>
      <c r="D4" s="861"/>
      <c r="E4" s="861"/>
      <c r="F4" s="861"/>
      <c r="G4" s="861"/>
    </row>
    <row r="5" spans="1:8" ht="15" x14ac:dyDescent="0.3">
      <c r="A5" s="201" t="s">
        <v>252</v>
      </c>
      <c r="B5" s="201"/>
      <c r="C5" s="201"/>
      <c r="D5" s="201"/>
      <c r="E5" s="201"/>
      <c r="F5" s="201"/>
      <c r="G5" s="976" t="s">
        <v>853</v>
      </c>
      <c r="H5" s="976"/>
    </row>
    <row r="6" spans="1:8" ht="21.75" customHeight="1" x14ac:dyDescent="0.2">
      <c r="A6" s="935" t="s">
        <v>2</v>
      </c>
      <c r="B6" s="935" t="s">
        <v>497</v>
      </c>
      <c r="C6" s="776" t="s">
        <v>36</v>
      </c>
      <c r="D6" s="776" t="s">
        <v>502</v>
      </c>
      <c r="E6" s="776"/>
      <c r="F6" s="762" t="s">
        <v>503</v>
      </c>
      <c r="G6" s="762"/>
      <c r="H6" s="935" t="s">
        <v>224</v>
      </c>
    </row>
    <row r="7" spans="1:8" ht="25.5" customHeight="1" x14ac:dyDescent="0.2">
      <c r="A7" s="936"/>
      <c r="B7" s="936"/>
      <c r="C7" s="776"/>
      <c r="D7" s="5" t="s">
        <v>498</v>
      </c>
      <c r="E7" s="5" t="s">
        <v>499</v>
      </c>
      <c r="F7" s="66" t="s">
        <v>500</v>
      </c>
      <c r="G7" s="5" t="s">
        <v>501</v>
      </c>
      <c r="H7" s="936"/>
    </row>
    <row r="8" spans="1:8" ht="15" x14ac:dyDescent="0.2">
      <c r="A8" s="203" t="s">
        <v>259</v>
      </c>
      <c r="B8" s="203" t="s">
        <v>260</v>
      </c>
      <c r="C8" s="203" t="s">
        <v>261</v>
      </c>
      <c r="D8" s="203" t="s">
        <v>262</v>
      </c>
      <c r="E8" s="203" t="s">
        <v>263</v>
      </c>
      <c r="F8" s="203" t="s">
        <v>264</v>
      </c>
      <c r="G8" s="203" t="s">
        <v>265</v>
      </c>
      <c r="H8" s="203">
        <v>8</v>
      </c>
    </row>
    <row r="9" spans="1:8" ht="15" x14ac:dyDescent="0.2">
      <c r="A9" s="285">
        <v>1</v>
      </c>
      <c r="B9" s="203"/>
      <c r="C9" s="9" t="s">
        <v>757</v>
      </c>
      <c r="D9" s="967" t="s">
        <v>979</v>
      </c>
      <c r="E9" s="968"/>
      <c r="F9" s="968"/>
      <c r="G9" s="968"/>
      <c r="H9" s="969"/>
    </row>
    <row r="10" spans="1:8" ht="15" x14ac:dyDescent="0.2">
      <c r="A10" s="285">
        <v>2</v>
      </c>
      <c r="B10" s="203"/>
      <c r="C10" s="9" t="s">
        <v>758</v>
      </c>
      <c r="D10" s="970"/>
      <c r="E10" s="971"/>
      <c r="F10" s="971"/>
      <c r="G10" s="971"/>
      <c r="H10" s="972"/>
    </row>
    <row r="11" spans="1:8" ht="15" x14ac:dyDescent="0.2">
      <c r="A11" s="285">
        <v>3</v>
      </c>
      <c r="B11" s="203"/>
      <c r="C11" s="9" t="s">
        <v>759</v>
      </c>
      <c r="D11" s="970"/>
      <c r="E11" s="971"/>
      <c r="F11" s="971"/>
      <c r="G11" s="971"/>
      <c r="H11" s="972"/>
    </row>
    <row r="12" spans="1:8" ht="15" x14ac:dyDescent="0.2">
      <c r="A12" s="285">
        <v>4</v>
      </c>
      <c r="B12" s="203"/>
      <c r="C12" s="9" t="s">
        <v>760</v>
      </c>
      <c r="D12" s="970"/>
      <c r="E12" s="971"/>
      <c r="F12" s="971"/>
      <c r="G12" s="971"/>
      <c r="H12" s="972"/>
    </row>
    <row r="13" spans="1:8" ht="15" x14ac:dyDescent="0.2">
      <c r="A13" s="285">
        <v>5</v>
      </c>
      <c r="B13" s="203"/>
      <c r="C13" s="9" t="s">
        <v>761</v>
      </c>
      <c r="D13" s="970"/>
      <c r="E13" s="971"/>
      <c r="F13" s="971"/>
      <c r="G13" s="971"/>
      <c r="H13" s="972"/>
    </row>
    <row r="14" spans="1:8" ht="15" x14ac:dyDescent="0.2">
      <c r="A14" s="285">
        <v>6</v>
      </c>
      <c r="B14" s="203"/>
      <c r="C14" s="204" t="s">
        <v>762</v>
      </c>
      <c r="D14" s="970"/>
      <c r="E14" s="971"/>
      <c r="F14" s="971"/>
      <c r="G14" s="971"/>
      <c r="H14" s="972"/>
    </row>
    <row r="15" spans="1:8" ht="15" x14ac:dyDescent="0.2">
      <c r="A15" s="285">
        <v>7</v>
      </c>
      <c r="B15" s="203"/>
      <c r="C15" s="9" t="s">
        <v>763</v>
      </c>
      <c r="D15" s="970"/>
      <c r="E15" s="971"/>
      <c r="F15" s="971"/>
      <c r="G15" s="971"/>
      <c r="H15" s="972"/>
    </row>
    <row r="16" spans="1:8" ht="15" x14ac:dyDescent="0.2">
      <c r="A16" s="285">
        <v>8</v>
      </c>
      <c r="B16" s="203"/>
      <c r="C16" s="9" t="s">
        <v>764</v>
      </c>
      <c r="D16" s="970"/>
      <c r="E16" s="971"/>
      <c r="F16" s="971"/>
      <c r="G16" s="971"/>
      <c r="H16" s="972"/>
    </row>
    <row r="17" spans="1:8" ht="15" x14ac:dyDescent="0.2">
      <c r="A17" s="285">
        <v>9</v>
      </c>
      <c r="B17" s="9"/>
      <c r="C17" s="9" t="s">
        <v>765</v>
      </c>
      <c r="D17" s="970"/>
      <c r="E17" s="971"/>
      <c r="F17" s="971"/>
      <c r="G17" s="971"/>
      <c r="H17" s="972"/>
    </row>
    <row r="18" spans="1:8" ht="15" x14ac:dyDescent="0.2">
      <c r="A18" s="285">
        <v>10</v>
      </c>
      <c r="B18" s="9"/>
      <c r="C18" s="9" t="s">
        <v>766</v>
      </c>
      <c r="D18" s="970"/>
      <c r="E18" s="971"/>
      <c r="F18" s="971"/>
      <c r="G18" s="971"/>
      <c r="H18" s="972"/>
    </row>
    <row r="19" spans="1:8" ht="15" x14ac:dyDescent="0.2">
      <c r="A19" s="285">
        <v>11</v>
      </c>
      <c r="B19" s="9"/>
      <c r="C19" s="9" t="s">
        <v>767</v>
      </c>
      <c r="D19" s="973"/>
      <c r="E19" s="974"/>
      <c r="F19" s="974"/>
      <c r="G19" s="974"/>
      <c r="H19" s="975"/>
    </row>
    <row r="20" spans="1:8" x14ac:dyDescent="0.2">
      <c r="A20" s="28" t="s">
        <v>17</v>
      </c>
      <c r="B20" s="9"/>
      <c r="C20" s="9"/>
      <c r="D20" s="9"/>
      <c r="E20" s="9"/>
      <c r="F20" s="9"/>
      <c r="G20" s="9"/>
      <c r="H20" s="9"/>
    </row>
    <row r="21" spans="1:8" x14ac:dyDescent="0.2">
      <c r="A21" s="29"/>
      <c r="B21" s="12"/>
      <c r="C21" s="12"/>
      <c r="D21" s="12"/>
      <c r="E21" s="12"/>
      <c r="F21" s="12"/>
      <c r="G21" s="12"/>
      <c r="H21" s="12"/>
    </row>
    <row r="22" spans="1:8" x14ac:dyDescent="0.2">
      <c r="A22" s="29"/>
      <c r="B22" s="12"/>
      <c r="C22" s="12"/>
      <c r="D22" s="12"/>
      <c r="E22" s="12"/>
      <c r="F22" s="12"/>
      <c r="G22" s="12"/>
      <c r="H22" s="12"/>
    </row>
    <row r="23" spans="1:8" x14ac:dyDescent="0.2">
      <c r="A23" s="29"/>
      <c r="B23" s="12"/>
      <c r="C23" s="12"/>
      <c r="D23" s="12"/>
      <c r="E23" s="12"/>
      <c r="F23" s="12"/>
      <c r="G23" s="12"/>
      <c r="H23" s="12"/>
    </row>
    <row r="24" spans="1:8" x14ac:dyDescent="0.2">
      <c r="A24" s="29"/>
      <c r="B24" s="12"/>
      <c r="C24" s="12"/>
      <c r="D24" s="12"/>
      <c r="E24" s="12"/>
      <c r="F24" s="12"/>
      <c r="G24" s="12"/>
      <c r="H24" s="12"/>
    </row>
    <row r="25" spans="1:8" x14ac:dyDescent="0.2">
      <c r="A25" s="29"/>
      <c r="B25" s="12"/>
      <c r="C25" s="12"/>
      <c r="D25" s="12"/>
      <c r="E25" s="12"/>
      <c r="F25" s="12"/>
      <c r="G25" s="12"/>
      <c r="H25" s="12"/>
    </row>
    <row r="28" spans="1:8" ht="12.75" customHeight="1" x14ac:dyDescent="0.2">
      <c r="A28" s="206"/>
      <c r="B28" s="206"/>
      <c r="C28" s="206"/>
      <c r="D28" s="206"/>
      <c r="F28" s="221"/>
      <c r="G28" s="221"/>
      <c r="H28" s="363" t="s">
        <v>12</v>
      </c>
    </row>
    <row r="29" spans="1:8" ht="12.75" customHeight="1" x14ac:dyDescent="0.2">
      <c r="A29" s="206"/>
      <c r="B29" s="206"/>
      <c r="C29" s="206"/>
      <c r="D29" s="206"/>
      <c r="F29" s="221"/>
      <c r="G29" s="221"/>
      <c r="H29" s="363" t="s">
        <v>956</v>
      </c>
    </row>
    <row r="30" spans="1:8" ht="12.75" customHeight="1" x14ac:dyDescent="0.2">
      <c r="A30" s="206"/>
      <c r="B30" s="206"/>
      <c r="C30" s="206"/>
      <c r="D30" s="206"/>
      <c r="F30" s="221"/>
      <c r="G30" s="221"/>
      <c r="H30" s="363" t="s">
        <v>775</v>
      </c>
    </row>
    <row r="31" spans="1:8" x14ac:dyDescent="0.2">
      <c r="A31" s="206" t="s">
        <v>11</v>
      </c>
      <c r="C31" s="206"/>
      <c r="D31" s="206"/>
      <c r="G31" s="208" t="s">
        <v>83</v>
      </c>
    </row>
  </sheetData>
  <mergeCells count="11">
    <mergeCell ref="D9:H19"/>
    <mergeCell ref="H6:H7"/>
    <mergeCell ref="A1:G1"/>
    <mergeCell ref="A2:G2"/>
    <mergeCell ref="A4:G4"/>
    <mergeCell ref="A6:A7"/>
    <mergeCell ref="B6:B7"/>
    <mergeCell ref="G5:H5"/>
    <mergeCell ref="C6:C7"/>
    <mergeCell ref="F6:G6"/>
    <mergeCell ref="D6:E6"/>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&amp;C- 79 -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topLeftCell="A7" zoomScaleSheetLayoutView="100" workbookViewId="0">
      <selection activeCell="L29" sqref="L29"/>
    </sheetView>
  </sheetViews>
  <sheetFormatPr defaultRowHeight="12.75" x14ac:dyDescent="0.2"/>
  <cols>
    <col min="1" max="1" width="6.42578125" customWidth="1"/>
    <col min="2" max="2" width="20.5703125" bestFit="1"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x14ac:dyDescent="0.35">
      <c r="A1" s="861" t="s">
        <v>0</v>
      </c>
      <c r="B1" s="861"/>
      <c r="C1" s="861"/>
      <c r="D1" s="861"/>
      <c r="E1" s="861"/>
      <c r="F1" s="861"/>
      <c r="G1" s="861"/>
      <c r="H1" s="861"/>
      <c r="I1" s="861"/>
      <c r="J1" s="861"/>
      <c r="K1" s="861"/>
      <c r="L1" s="236" t="s">
        <v>520</v>
      </c>
    </row>
    <row r="2" spans="1:12" ht="21" x14ac:dyDescent="0.35">
      <c r="A2" s="862" t="s">
        <v>821</v>
      </c>
      <c r="B2" s="862"/>
      <c r="C2" s="862"/>
      <c r="D2" s="862"/>
      <c r="E2" s="862"/>
      <c r="F2" s="862"/>
      <c r="G2" s="862"/>
      <c r="H2" s="862"/>
      <c r="I2" s="862"/>
      <c r="J2" s="862"/>
      <c r="K2" s="862"/>
    </row>
    <row r="3" spans="1:12" ht="15" x14ac:dyDescent="0.3">
      <c r="A3" s="200"/>
      <c r="B3" s="200"/>
      <c r="C3" s="200"/>
      <c r="D3" s="200"/>
      <c r="E3" s="200"/>
      <c r="F3" s="200"/>
      <c r="G3" s="200"/>
      <c r="H3" s="200"/>
      <c r="I3" s="200"/>
      <c r="J3" s="200"/>
      <c r="K3" s="200"/>
    </row>
    <row r="4" spans="1:12" ht="18" x14ac:dyDescent="0.35">
      <c r="A4" s="861" t="s">
        <v>519</v>
      </c>
      <c r="B4" s="861"/>
      <c r="C4" s="861"/>
      <c r="D4" s="861"/>
      <c r="E4" s="861"/>
      <c r="F4" s="861"/>
      <c r="G4" s="861"/>
      <c r="H4" s="861"/>
      <c r="I4" s="861"/>
      <c r="J4" s="861"/>
      <c r="K4" s="861"/>
    </row>
    <row r="5" spans="1:12" ht="15" x14ac:dyDescent="0.3">
      <c r="A5" s="201" t="s">
        <v>756</v>
      </c>
      <c r="B5" s="201"/>
      <c r="C5" s="201"/>
      <c r="D5" s="201"/>
      <c r="E5" s="201"/>
      <c r="F5" s="201"/>
      <c r="G5" s="201"/>
      <c r="H5" s="201"/>
      <c r="I5" s="201"/>
      <c r="J5" s="934" t="s">
        <v>853</v>
      </c>
      <c r="K5" s="934"/>
      <c r="L5" s="934"/>
    </row>
    <row r="6" spans="1:12" ht="21.75" customHeight="1" x14ac:dyDescent="0.2">
      <c r="A6" s="935" t="s">
        <v>2</v>
      </c>
      <c r="B6" s="935" t="s">
        <v>36</v>
      </c>
      <c r="C6" s="761" t="s">
        <v>462</v>
      </c>
      <c r="D6" s="762"/>
      <c r="E6" s="763"/>
      <c r="F6" s="761" t="s">
        <v>468</v>
      </c>
      <c r="G6" s="762"/>
      <c r="H6" s="762"/>
      <c r="I6" s="763"/>
      <c r="J6" s="776" t="s">
        <v>470</v>
      </c>
      <c r="K6" s="776"/>
      <c r="L6" s="776"/>
    </row>
    <row r="7" spans="1:12" ht="29.25" customHeight="1" x14ac:dyDescent="0.2">
      <c r="A7" s="936"/>
      <c r="B7" s="936"/>
      <c r="C7" s="230" t="s">
        <v>214</v>
      </c>
      <c r="D7" s="230" t="s">
        <v>464</v>
      </c>
      <c r="E7" s="230" t="s">
        <v>469</v>
      </c>
      <c r="F7" s="230" t="s">
        <v>214</v>
      </c>
      <c r="G7" s="230" t="s">
        <v>463</v>
      </c>
      <c r="H7" s="230" t="s">
        <v>465</v>
      </c>
      <c r="I7" s="230" t="s">
        <v>469</v>
      </c>
      <c r="J7" s="5" t="s">
        <v>466</v>
      </c>
      <c r="K7" s="5" t="s">
        <v>467</v>
      </c>
      <c r="L7" s="230" t="s">
        <v>469</v>
      </c>
    </row>
    <row r="8" spans="1:12" ht="15" x14ac:dyDescent="0.2">
      <c r="A8" s="203" t="s">
        <v>259</v>
      </c>
      <c r="B8" s="203" t="s">
        <v>260</v>
      </c>
      <c r="C8" s="203" t="s">
        <v>261</v>
      </c>
      <c r="D8" s="203" t="s">
        <v>262</v>
      </c>
      <c r="E8" s="203" t="s">
        <v>263</v>
      </c>
      <c r="F8" s="203" t="s">
        <v>264</v>
      </c>
      <c r="G8" s="203" t="s">
        <v>265</v>
      </c>
      <c r="H8" s="203" t="s">
        <v>266</v>
      </c>
      <c r="I8" s="203" t="s">
        <v>285</v>
      </c>
      <c r="J8" s="203" t="s">
        <v>286</v>
      </c>
      <c r="K8" s="203" t="s">
        <v>287</v>
      </c>
      <c r="L8" s="203" t="s">
        <v>315</v>
      </c>
    </row>
    <row r="9" spans="1:12" ht="15" x14ac:dyDescent="0.2">
      <c r="A9" s="8">
        <v>1</v>
      </c>
      <c r="B9" s="9" t="s">
        <v>757</v>
      </c>
      <c r="C9" s="285">
        <v>0</v>
      </c>
      <c r="D9" s="285">
        <v>0</v>
      </c>
      <c r="E9" s="285">
        <v>0</v>
      </c>
      <c r="F9" s="285">
        <v>0</v>
      </c>
      <c r="G9" s="285">
        <v>0</v>
      </c>
      <c r="H9" s="285">
        <v>0</v>
      </c>
      <c r="I9" s="285">
        <v>0</v>
      </c>
      <c r="J9" s="285">
        <v>0</v>
      </c>
      <c r="K9" s="285">
        <v>0</v>
      </c>
      <c r="L9" s="285">
        <v>0</v>
      </c>
    </row>
    <row r="10" spans="1:12" ht="15" x14ac:dyDescent="0.2">
      <c r="A10" s="8">
        <v>2</v>
      </c>
      <c r="B10" s="9" t="s">
        <v>758</v>
      </c>
      <c r="C10" s="285">
        <v>0</v>
      </c>
      <c r="D10" s="285">
        <v>0</v>
      </c>
      <c r="E10" s="285">
        <v>0</v>
      </c>
      <c r="F10" s="285">
        <v>0</v>
      </c>
      <c r="G10" s="285">
        <v>0</v>
      </c>
      <c r="H10" s="285">
        <v>0</v>
      </c>
      <c r="I10" s="285">
        <v>0</v>
      </c>
      <c r="J10" s="285">
        <v>0</v>
      </c>
      <c r="K10" s="285">
        <v>0</v>
      </c>
      <c r="L10" s="285">
        <v>0</v>
      </c>
    </row>
    <row r="11" spans="1:12" ht="15" x14ac:dyDescent="0.2">
      <c r="A11" s="8">
        <v>3</v>
      </c>
      <c r="B11" s="9" t="s">
        <v>759</v>
      </c>
      <c r="C11" s="285">
        <v>0</v>
      </c>
      <c r="D11" s="285">
        <v>0</v>
      </c>
      <c r="E11" s="285">
        <v>0</v>
      </c>
      <c r="F11" s="285">
        <v>0</v>
      </c>
      <c r="G11" s="285">
        <v>0</v>
      </c>
      <c r="H11" s="285">
        <v>0</v>
      </c>
      <c r="I11" s="285">
        <v>0</v>
      </c>
      <c r="J11" s="285">
        <v>0</v>
      </c>
      <c r="K11" s="285">
        <v>0</v>
      </c>
      <c r="L11" s="285">
        <v>0</v>
      </c>
    </row>
    <row r="12" spans="1:12" ht="15" x14ac:dyDescent="0.2">
      <c r="A12" s="8">
        <v>4</v>
      </c>
      <c r="B12" s="9" t="s">
        <v>760</v>
      </c>
      <c r="C12" s="285">
        <v>0</v>
      </c>
      <c r="D12" s="285">
        <v>0</v>
      </c>
      <c r="E12" s="285">
        <v>0</v>
      </c>
      <c r="F12" s="285">
        <v>0</v>
      </c>
      <c r="G12" s="285">
        <v>0</v>
      </c>
      <c r="H12" s="285">
        <v>0</v>
      </c>
      <c r="I12" s="285">
        <v>0</v>
      </c>
      <c r="J12" s="285">
        <v>0</v>
      </c>
      <c r="K12" s="285">
        <v>0</v>
      </c>
      <c r="L12" s="285">
        <v>0</v>
      </c>
    </row>
    <row r="13" spans="1:12" ht="15" x14ac:dyDescent="0.2">
      <c r="A13" s="8">
        <v>5</v>
      </c>
      <c r="B13" s="9" t="s">
        <v>761</v>
      </c>
      <c r="C13" s="285">
        <v>0</v>
      </c>
      <c r="D13" s="285">
        <v>0</v>
      </c>
      <c r="E13" s="285">
        <v>0</v>
      </c>
      <c r="F13" s="285">
        <v>0</v>
      </c>
      <c r="G13" s="285">
        <v>0</v>
      </c>
      <c r="H13" s="285">
        <v>0</v>
      </c>
      <c r="I13" s="285">
        <v>0</v>
      </c>
      <c r="J13" s="285">
        <v>0</v>
      </c>
      <c r="K13" s="285">
        <v>0</v>
      </c>
      <c r="L13" s="285">
        <v>0</v>
      </c>
    </row>
    <row r="14" spans="1:12" ht="15" x14ac:dyDescent="0.2">
      <c r="A14" s="332">
        <v>6</v>
      </c>
      <c r="B14" s="204" t="s">
        <v>762</v>
      </c>
      <c r="C14" s="285">
        <v>0</v>
      </c>
      <c r="D14" s="285">
        <v>0</v>
      </c>
      <c r="E14" s="285">
        <v>0</v>
      </c>
      <c r="F14" s="285">
        <v>0</v>
      </c>
      <c r="G14" s="285">
        <v>0</v>
      </c>
      <c r="H14" s="285">
        <v>0</v>
      </c>
      <c r="I14" s="285">
        <v>0</v>
      </c>
      <c r="J14" s="285">
        <v>0</v>
      </c>
      <c r="K14" s="285">
        <v>0</v>
      </c>
      <c r="L14" s="285">
        <v>0</v>
      </c>
    </row>
    <row r="15" spans="1:12" ht="15" x14ac:dyDescent="0.2">
      <c r="A15" s="8">
        <v>7</v>
      </c>
      <c r="B15" s="9" t="s">
        <v>763</v>
      </c>
      <c r="C15" s="285">
        <v>0</v>
      </c>
      <c r="D15" s="285">
        <v>0</v>
      </c>
      <c r="E15" s="285">
        <v>0</v>
      </c>
      <c r="F15" s="285">
        <v>0</v>
      </c>
      <c r="G15" s="285">
        <v>0</v>
      </c>
      <c r="H15" s="285">
        <v>0</v>
      </c>
      <c r="I15" s="285">
        <v>0</v>
      </c>
      <c r="J15" s="285">
        <v>0</v>
      </c>
      <c r="K15" s="285">
        <v>0</v>
      </c>
      <c r="L15" s="285">
        <v>0</v>
      </c>
    </row>
    <row r="16" spans="1:12" ht="15" x14ac:dyDescent="0.2">
      <c r="A16" s="8">
        <v>8</v>
      </c>
      <c r="B16" s="9" t="s">
        <v>764</v>
      </c>
      <c r="C16" s="285">
        <v>0</v>
      </c>
      <c r="D16" s="285">
        <v>0</v>
      </c>
      <c r="E16" s="285">
        <v>0</v>
      </c>
      <c r="F16" s="285">
        <v>0</v>
      </c>
      <c r="G16" s="285">
        <v>0</v>
      </c>
      <c r="H16" s="285">
        <v>0</v>
      </c>
      <c r="I16" s="285">
        <v>0</v>
      </c>
      <c r="J16" s="285">
        <v>0</v>
      </c>
      <c r="K16" s="285">
        <v>0</v>
      </c>
      <c r="L16" s="285">
        <v>0</v>
      </c>
    </row>
    <row r="17" spans="1:14" ht="15" x14ac:dyDescent="0.2">
      <c r="A17" s="333">
        <v>9</v>
      </c>
      <c r="B17" s="9" t="s">
        <v>765</v>
      </c>
      <c r="C17" s="285">
        <v>0</v>
      </c>
      <c r="D17" s="285">
        <v>0</v>
      </c>
      <c r="E17" s="285">
        <v>0</v>
      </c>
      <c r="F17" s="285">
        <v>0</v>
      </c>
      <c r="G17" s="285">
        <v>0</v>
      </c>
      <c r="H17" s="285">
        <v>0</v>
      </c>
      <c r="I17" s="285">
        <v>0</v>
      </c>
      <c r="J17" s="285">
        <v>0</v>
      </c>
      <c r="K17" s="285">
        <v>0</v>
      </c>
      <c r="L17" s="285">
        <v>0</v>
      </c>
    </row>
    <row r="18" spans="1:14" ht="15" x14ac:dyDescent="0.2">
      <c r="A18" s="8">
        <v>10</v>
      </c>
      <c r="B18" s="9" t="s">
        <v>766</v>
      </c>
      <c r="C18" s="285">
        <v>0</v>
      </c>
      <c r="D18" s="285">
        <v>0</v>
      </c>
      <c r="E18" s="285">
        <v>0</v>
      </c>
      <c r="F18" s="285">
        <v>0</v>
      </c>
      <c r="G18" s="285">
        <v>0</v>
      </c>
      <c r="H18" s="285">
        <v>0</v>
      </c>
      <c r="I18" s="285">
        <v>0</v>
      </c>
      <c r="J18" s="285">
        <v>0</v>
      </c>
      <c r="K18" s="285">
        <v>0</v>
      </c>
      <c r="L18" s="285">
        <v>0</v>
      </c>
      <c r="N18" t="s">
        <v>10</v>
      </c>
    </row>
    <row r="19" spans="1:14" ht="15" x14ac:dyDescent="0.2">
      <c r="A19" s="8">
        <v>11</v>
      </c>
      <c r="B19" s="9" t="s">
        <v>767</v>
      </c>
      <c r="C19" s="285">
        <v>0</v>
      </c>
      <c r="D19" s="285">
        <v>0</v>
      </c>
      <c r="E19" s="285">
        <v>0</v>
      </c>
      <c r="F19" s="285">
        <v>0</v>
      </c>
      <c r="G19" s="285">
        <v>0</v>
      </c>
      <c r="H19" s="285">
        <v>0</v>
      </c>
      <c r="I19" s="285">
        <v>0</v>
      </c>
      <c r="J19" s="285">
        <v>0</v>
      </c>
      <c r="K19" s="285">
        <v>0</v>
      </c>
      <c r="L19" s="285">
        <v>0</v>
      </c>
    </row>
    <row r="20" spans="1:14" s="14" customFormat="1" ht="15" x14ac:dyDescent="0.2">
      <c r="A20" s="746" t="s">
        <v>17</v>
      </c>
      <c r="B20" s="747"/>
      <c r="C20" s="385">
        <v>0</v>
      </c>
      <c r="D20" s="385">
        <v>0</v>
      </c>
      <c r="E20" s="385">
        <v>0</v>
      </c>
      <c r="F20" s="385">
        <v>0</v>
      </c>
      <c r="G20" s="385">
        <v>0</v>
      </c>
      <c r="H20" s="385">
        <v>0</v>
      </c>
      <c r="I20" s="385">
        <v>0</v>
      </c>
      <c r="J20" s="385">
        <v>0</v>
      </c>
      <c r="K20" s="385">
        <v>0</v>
      </c>
      <c r="L20" s="385">
        <v>0</v>
      </c>
    </row>
    <row r="21" spans="1:14" s="14" customFormat="1" ht="15" x14ac:dyDescent="0.2">
      <c r="A21" s="11"/>
      <c r="B21" s="11"/>
      <c r="C21" s="401"/>
      <c r="D21" s="401"/>
      <c r="E21" s="401"/>
      <c r="F21" s="401"/>
      <c r="G21" s="401"/>
      <c r="H21" s="401"/>
      <c r="I21" s="401"/>
      <c r="J21" s="401"/>
      <c r="K21" s="401"/>
      <c r="L21" s="401"/>
    </row>
    <row r="22" spans="1:14" s="14" customFormat="1" ht="15" x14ac:dyDescent="0.2">
      <c r="A22" s="11"/>
      <c r="B22" s="11"/>
      <c r="C22" s="401"/>
      <c r="D22" s="401"/>
      <c r="E22" s="401"/>
      <c r="F22" s="401"/>
      <c r="G22" s="401"/>
      <c r="H22" s="401"/>
      <c r="I22" s="401"/>
      <c r="J22" s="401"/>
      <c r="K22" s="401"/>
      <c r="L22" s="401"/>
    </row>
    <row r="23" spans="1:14" s="14" customFormat="1" ht="15" x14ac:dyDescent="0.2">
      <c r="A23" s="11"/>
      <c r="B23" s="11"/>
      <c r="C23" s="401"/>
      <c r="D23" s="401"/>
      <c r="E23" s="401"/>
      <c r="F23" s="401"/>
      <c r="G23" s="401"/>
      <c r="H23" s="401"/>
      <c r="I23" s="401"/>
      <c r="J23" s="401"/>
      <c r="K23" s="401"/>
      <c r="L23" s="401"/>
    </row>
    <row r="24" spans="1:14" s="14" customFormat="1" ht="15" x14ac:dyDescent="0.2">
      <c r="A24" s="11"/>
      <c r="B24" s="11"/>
      <c r="C24" s="401"/>
      <c r="D24" s="401"/>
      <c r="E24" s="401"/>
      <c r="F24" s="401"/>
      <c r="G24" s="401"/>
      <c r="H24" s="401"/>
      <c r="I24" s="401"/>
      <c r="J24" s="401"/>
      <c r="K24" s="401"/>
      <c r="L24" s="401"/>
    </row>
    <row r="25" spans="1:14" s="14" customFormat="1" ht="15" x14ac:dyDescent="0.2">
      <c r="A25" s="11"/>
      <c r="B25" s="11"/>
      <c r="C25" s="401"/>
      <c r="D25" s="401"/>
      <c r="E25" s="401"/>
      <c r="F25" s="401"/>
      <c r="G25" s="401"/>
      <c r="H25" s="401"/>
      <c r="I25" s="401"/>
      <c r="J25" s="401"/>
      <c r="K25" s="401"/>
      <c r="L25" s="401"/>
    </row>
    <row r="28" spans="1:14" ht="12.75" customHeight="1" x14ac:dyDescent="0.2">
      <c r="A28" s="206"/>
      <c r="B28" s="206"/>
      <c r="C28" s="206"/>
      <c r="D28" s="206"/>
      <c r="E28" s="206"/>
      <c r="F28" s="206"/>
      <c r="K28" s="348"/>
      <c r="L28" s="363" t="s">
        <v>12</v>
      </c>
    </row>
    <row r="29" spans="1:14" ht="12.75" customHeight="1" x14ac:dyDescent="0.2">
      <c r="A29" s="206"/>
      <c r="B29" s="206"/>
      <c r="C29" s="206"/>
      <c r="D29" s="206"/>
      <c r="E29" s="206" t="s">
        <v>10</v>
      </c>
      <c r="F29" s="206"/>
      <c r="J29" s="221"/>
      <c r="K29" s="221"/>
      <c r="L29" s="363" t="s">
        <v>956</v>
      </c>
    </row>
    <row r="30" spans="1:14" ht="12.75" customHeight="1" x14ac:dyDescent="0.2">
      <c r="A30" s="206"/>
      <c r="B30" s="206"/>
      <c r="C30" s="206"/>
      <c r="D30" s="206"/>
      <c r="E30" s="206"/>
      <c r="F30" s="206"/>
      <c r="J30" s="221"/>
      <c r="K30" s="221"/>
      <c r="L30" s="363" t="s">
        <v>775</v>
      </c>
    </row>
    <row r="31" spans="1:14" x14ac:dyDescent="0.2">
      <c r="A31" s="206" t="s">
        <v>11</v>
      </c>
      <c r="F31" s="206"/>
      <c r="K31" s="208" t="s">
        <v>83</v>
      </c>
    </row>
  </sheetData>
  <mergeCells count="10">
    <mergeCell ref="A20:B20"/>
    <mergeCell ref="A1:K1"/>
    <mergeCell ref="C6:E6"/>
    <mergeCell ref="F6:I6"/>
    <mergeCell ref="J6:L6"/>
    <mergeCell ref="A6:A7"/>
    <mergeCell ref="B6:B7"/>
    <mergeCell ref="A2:K2"/>
    <mergeCell ref="A4:K4"/>
    <mergeCell ref="J5:L5"/>
  </mergeCells>
  <printOptions horizontalCentered="1" verticalCentered="1"/>
  <pageMargins left="0.70866141732283505" right="0.70866141732283505" top="0.196850393700787" bottom="0.196850393700787" header="0.31496062992126" footer="0.31496062992126"/>
  <pageSetup paperSize="9" scale="72" orientation="landscape" r:id="rId1"/>
  <headerFooter>
    <oddFooter>&amp;C- 80 -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SheetLayoutView="100" workbookViewId="0">
      <selection activeCell="K30" sqref="K30"/>
    </sheetView>
  </sheetViews>
  <sheetFormatPr defaultRowHeight="12.75" x14ac:dyDescent="0.2"/>
  <cols>
    <col min="1" max="1" width="7.7109375" customWidth="1"/>
    <col min="2" max="2" width="20.5703125" bestFit="1"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x14ac:dyDescent="0.35">
      <c r="A1" s="861" t="s">
        <v>0</v>
      </c>
      <c r="B1" s="861"/>
      <c r="C1" s="861"/>
      <c r="D1" s="861"/>
      <c r="E1" s="861"/>
      <c r="F1" s="861"/>
      <c r="G1" s="861"/>
      <c r="H1" s="861"/>
      <c r="I1" s="292"/>
      <c r="J1" s="292"/>
      <c r="K1" s="236" t="s">
        <v>522</v>
      </c>
    </row>
    <row r="2" spans="1:11" ht="21" x14ac:dyDescent="0.35">
      <c r="A2" s="862" t="s">
        <v>821</v>
      </c>
      <c r="B2" s="862"/>
      <c r="C2" s="862"/>
      <c r="D2" s="862"/>
      <c r="E2" s="862"/>
      <c r="F2" s="862"/>
      <c r="G2" s="862"/>
      <c r="H2" s="862"/>
      <c r="I2" s="199"/>
      <c r="J2" s="199"/>
    </row>
    <row r="3" spans="1:11" ht="15" x14ac:dyDescent="0.3">
      <c r="A3" s="200"/>
      <c r="B3" s="200"/>
      <c r="C3" s="200"/>
      <c r="D3" s="200"/>
      <c r="E3" s="200"/>
      <c r="F3" s="200"/>
      <c r="G3" s="200"/>
      <c r="H3" s="200"/>
      <c r="I3" s="200"/>
      <c r="J3" s="200"/>
    </row>
    <row r="4" spans="1:11" ht="18" x14ac:dyDescent="0.35">
      <c r="A4" s="861" t="s">
        <v>521</v>
      </c>
      <c r="B4" s="861"/>
      <c r="C4" s="861"/>
      <c r="D4" s="861"/>
      <c r="E4" s="861"/>
      <c r="F4" s="861"/>
      <c r="G4" s="861"/>
      <c r="H4" s="861"/>
      <c r="I4" s="292"/>
      <c r="J4" s="292"/>
    </row>
    <row r="5" spans="1:11" ht="15" x14ac:dyDescent="0.3">
      <c r="A5" s="201" t="s">
        <v>756</v>
      </c>
      <c r="B5" s="201"/>
      <c r="C5" s="201"/>
      <c r="D5" s="201"/>
      <c r="E5" s="201"/>
      <c r="F5" s="201"/>
      <c r="G5" s="934" t="s">
        <v>853</v>
      </c>
      <c r="H5" s="934"/>
      <c r="I5" s="934"/>
      <c r="J5" s="934"/>
      <c r="K5" s="934"/>
    </row>
    <row r="6" spans="1:11" ht="21.75" customHeight="1" x14ac:dyDescent="0.2">
      <c r="A6" s="935" t="s">
        <v>2</v>
      </c>
      <c r="B6" s="935" t="s">
        <v>36</v>
      </c>
      <c r="C6" s="761" t="s">
        <v>480</v>
      </c>
      <c r="D6" s="762"/>
      <c r="E6" s="763"/>
      <c r="F6" s="761" t="s">
        <v>483</v>
      </c>
      <c r="G6" s="762"/>
      <c r="H6" s="763"/>
      <c r="I6" s="871" t="s">
        <v>649</v>
      </c>
      <c r="J6" s="871" t="s">
        <v>648</v>
      </c>
      <c r="K6" s="871" t="s">
        <v>77</v>
      </c>
    </row>
    <row r="7" spans="1:11" ht="29.25" customHeight="1" x14ac:dyDescent="0.2">
      <c r="A7" s="936"/>
      <c r="B7" s="936"/>
      <c r="C7" s="5" t="s">
        <v>479</v>
      </c>
      <c r="D7" s="5" t="s">
        <v>481</v>
      </c>
      <c r="E7" s="5" t="s">
        <v>482</v>
      </c>
      <c r="F7" s="5" t="s">
        <v>479</v>
      </c>
      <c r="G7" s="5" t="s">
        <v>481</v>
      </c>
      <c r="H7" s="5" t="s">
        <v>482</v>
      </c>
      <c r="I7" s="872"/>
      <c r="J7" s="872"/>
      <c r="K7" s="872"/>
    </row>
    <row r="8" spans="1:11" ht="15" x14ac:dyDescent="0.2">
      <c r="A8" s="203" t="s">
        <v>259</v>
      </c>
      <c r="B8" s="203" t="s">
        <v>260</v>
      </c>
      <c r="C8" s="286">
        <v>3</v>
      </c>
      <c r="D8" s="286">
        <v>4</v>
      </c>
      <c r="E8" s="286">
        <v>5</v>
      </c>
      <c r="F8" s="286">
        <v>6</v>
      </c>
      <c r="G8" s="286">
        <v>7</v>
      </c>
      <c r="H8" s="286">
        <v>8</v>
      </c>
      <c r="I8" s="286">
        <v>9</v>
      </c>
      <c r="J8" s="286">
        <v>10</v>
      </c>
      <c r="K8" s="286">
        <v>11</v>
      </c>
    </row>
    <row r="9" spans="1:11" x14ac:dyDescent="0.2">
      <c r="A9" s="8">
        <v>1</v>
      </c>
      <c r="B9" s="9" t="s">
        <v>757</v>
      </c>
      <c r="C9" s="344">
        <v>0</v>
      </c>
      <c r="D9" s="344">
        <v>0</v>
      </c>
      <c r="E9" s="344">
        <v>0</v>
      </c>
      <c r="F9" s="344">
        <v>0</v>
      </c>
      <c r="G9" s="344">
        <v>0</v>
      </c>
      <c r="H9" s="344">
        <v>0</v>
      </c>
      <c r="I9" s="344">
        <v>0</v>
      </c>
      <c r="J9" s="344">
        <v>0</v>
      </c>
      <c r="K9" s="344">
        <v>0</v>
      </c>
    </row>
    <row r="10" spans="1:11" x14ac:dyDescent="0.2">
      <c r="A10" s="8">
        <v>2</v>
      </c>
      <c r="B10" s="9" t="s">
        <v>758</v>
      </c>
      <c r="C10" s="344">
        <v>0</v>
      </c>
      <c r="D10" s="344">
        <v>0</v>
      </c>
      <c r="E10" s="344">
        <v>0</v>
      </c>
      <c r="F10" s="344">
        <v>0</v>
      </c>
      <c r="G10" s="344">
        <v>0</v>
      </c>
      <c r="H10" s="344">
        <v>0</v>
      </c>
      <c r="I10" s="344">
        <v>0</v>
      </c>
      <c r="J10" s="344">
        <v>0</v>
      </c>
      <c r="K10" s="344">
        <v>0</v>
      </c>
    </row>
    <row r="11" spans="1:11" x14ac:dyDescent="0.2">
      <c r="A11" s="8">
        <v>3</v>
      </c>
      <c r="B11" s="9" t="s">
        <v>759</v>
      </c>
      <c r="C11" s="344">
        <v>0</v>
      </c>
      <c r="D11" s="344">
        <v>0</v>
      </c>
      <c r="E11" s="344">
        <v>0</v>
      </c>
      <c r="F11" s="344">
        <v>0</v>
      </c>
      <c r="G11" s="344">
        <v>0</v>
      </c>
      <c r="H11" s="344">
        <v>0</v>
      </c>
      <c r="I11" s="344">
        <v>0</v>
      </c>
      <c r="J11" s="344">
        <v>0</v>
      </c>
      <c r="K11" s="344">
        <v>0</v>
      </c>
    </row>
    <row r="12" spans="1:11" x14ac:dyDescent="0.2">
      <c r="A12" s="8">
        <v>4</v>
      </c>
      <c r="B12" s="9" t="s">
        <v>760</v>
      </c>
      <c r="C12" s="344">
        <v>0</v>
      </c>
      <c r="D12" s="344">
        <v>0</v>
      </c>
      <c r="E12" s="344">
        <v>0</v>
      </c>
      <c r="F12" s="344">
        <v>0</v>
      </c>
      <c r="G12" s="344">
        <v>0</v>
      </c>
      <c r="H12" s="344">
        <v>0</v>
      </c>
      <c r="I12" s="344">
        <v>0</v>
      </c>
      <c r="J12" s="344">
        <v>0</v>
      </c>
      <c r="K12" s="344">
        <v>0</v>
      </c>
    </row>
    <row r="13" spans="1:11" x14ac:dyDescent="0.2">
      <c r="A13" s="8">
        <v>5</v>
      </c>
      <c r="B13" s="9" t="s">
        <v>761</v>
      </c>
      <c r="C13" s="344">
        <v>0</v>
      </c>
      <c r="D13" s="344">
        <v>0</v>
      </c>
      <c r="E13" s="344">
        <v>0</v>
      </c>
      <c r="F13" s="344">
        <v>0</v>
      </c>
      <c r="G13" s="344">
        <v>0</v>
      </c>
      <c r="H13" s="344">
        <v>0</v>
      </c>
      <c r="I13" s="344">
        <v>0</v>
      </c>
      <c r="J13" s="344">
        <v>0</v>
      </c>
      <c r="K13" s="344">
        <v>0</v>
      </c>
    </row>
    <row r="14" spans="1:11" x14ac:dyDescent="0.2">
      <c r="A14" s="332">
        <v>6</v>
      </c>
      <c r="B14" s="204" t="s">
        <v>762</v>
      </c>
      <c r="C14" s="344">
        <v>0</v>
      </c>
      <c r="D14" s="344">
        <v>0</v>
      </c>
      <c r="E14" s="344">
        <v>0</v>
      </c>
      <c r="F14" s="344">
        <v>0</v>
      </c>
      <c r="G14" s="344">
        <v>0</v>
      </c>
      <c r="H14" s="344">
        <v>0</v>
      </c>
      <c r="I14" s="344">
        <v>0</v>
      </c>
      <c r="J14" s="344">
        <v>0</v>
      </c>
      <c r="K14" s="344">
        <v>0</v>
      </c>
    </row>
    <row r="15" spans="1:11" x14ac:dyDescent="0.2">
      <c r="A15" s="8">
        <v>7</v>
      </c>
      <c r="B15" s="9" t="s">
        <v>763</v>
      </c>
      <c r="C15" s="344">
        <v>0</v>
      </c>
      <c r="D15" s="344">
        <v>0</v>
      </c>
      <c r="E15" s="344">
        <v>0</v>
      </c>
      <c r="F15" s="344">
        <v>0</v>
      </c>
      <c r="G15" s="344">
        <v>0</v>
      </c>
      <c r="H15" s="344">
        <v>0</v>
      </c>
      <c r="I15" s="344">
        <v>0</v>
      </c>
      <c r="J15" s="344">
        <v>0</v>
      </c>
      <c r="K15" s="344">
        <v>0</v>
      </c>
    </row>
    <row r="16" spans="1:11" x14ac:dyDescent="0.2">
      <c r="A16" s="8">
        <v>8</v>
      </c>
      <c r="B16" s="9" t="s">
        <v>764</v>
      </c>
      <c r="C16" s="344">
        <v>0</v>
      </c>
      <c r="D16" s="344">
        <v>0</v>
      </c>
      <c r="E16" s="344">
        <v>0</v>
      </c>
      <c r="F16" s="344">
        <v>0</v>
      </c>
      <c r="G16" s="344">
        <v>0</v>
      </c>
      <c r="H16" s="344">
        <v>0</v>
      </c>
      <c r="I16" s="344">
        <v>0</v>
      </c>
      <c r="J16" s="344">
        <v>0</v>
      </c>
      <c r="K16" s="344">
        <v>0</v>
      </c>
    </row>
    <row r="17" spans="1:13" x14ac:dyDescent="0.2">
      <c r="A17" s="333">
        <v>9</v>
      </c>
      <c r="B17" s="9" t="s">
        <v>765</v>
      </c>
      <c r="C17" s="344">
        <v>0</v>
      </c>
      <c r="D17" s="344">
        <v>0</v>
      </c>
      <c r="E17" s="344">
        <v>0</v>
      </c>
      <c r="F17" s="344">
        <v>0</v>
      </c>
      <c r="G17" s="344">
        <v>0</v>
      </c>
      <c r="H17" s="344">
        <v>0</v>
      </c>
      <c r="I17" s="344">
        <v>0</v>
      </c>
      <c r="J17" s="344">
        <v>0</v>
      </c>
      <c r="K17" s="344">
        <v>0</v>
      </c>
      <c r="M17" t="s">
        <v>10</v>
      </c>
    </row>
    <row r="18" spans="1:13" x14ac:dyDescent="0.2">
      <c r="A18" s="8">
        <v>10</v>
      </c>
      <c r="B18" s="9" t="s">
        <v>766</v>
      </c>
      <c r="C18" s="344">
        <v>0</v>
      </c>
      <c r="D18" s="344">
        <v>0</v>
      </c>
      <c r="E18" s="344">
        <v>0</v>
      </c>
      <c r="F18" s="344">
        <v>0</v>
      </c>
      <c r="G18" s="344">
        <v>0</v>
      </c>
      <c r="H18" s="344">
        <v>0</v>
      </c>
      <c r="I18" s="344">
        <v>0</v>
      </c>
      <c r="J18" s="344">
        <v>0</v>
      </c>
      <c r="K18" s="344">
        <v>0</v>
      </c>
    </row>
    <row r="19" spans="1:13" x14ac:dyDescent="0.2">
      <c r="A19" s="8">
        <v>11</v>
      </c>
      <c r="B19" s="9" t="s">
        <v>767</v>
      </c>
      <c r="C19" s="344">
        <v>0</v>
      </c>
      <c r="D19" s="344">
        <v>0</v>
      </c>
      <c r="E19" s="344">
        <v>0</v>
      </c>
      <c r="F19" s="344">
        <v>0</v>
      </c>
      <c r="G19" s="344">
        <v>0</v>
      </c>
      <c r="H19" s="344">
        <v>0</v>
      </c>
      <c r="I19" s="344">
        <v>0</v>
      </c>
      <c r="J19" s="344">
        <v>0</v>
      </c>
      <c r="K19" s="344">
        <v>0</v>
      </c>
    </row>
    <row r="20" spans="1:13" s="14" customFormat="1" x14ac:dyDescent="0.2">
      <c r="A20" s="746" t="s">
        <v>17</v>
      </c>
      <c r="B20" s="747"/>
      <c r="C20" s="338">
        <v>0</v>
      </c>
      <c r="D20" s="338">
        <v>0</v>
      </c>
      <c r="E20" s="338">
        <v>0</v>
      </c>
      <c r="F20" s="338">
        <v>0</v>
      </c>
      <c r="G20" s="338">
        <v>0</v>
      </c>
      <c r="H20" s="338">
        <v>0</v>
      </c>
      <c r="I20" s="338">
        <v>0</v>
      </c>
      <c r="J20" s="338">
        <v>0</v>
      </c>
      <c r="K20" s="338">
        <v>0</v>
      </c>
    </row>
    <row r="21" spans="1:13" s="14" customFormat="1" x14ac:dyDescent="0.2">
      <c r="A21" s="11"/>
      <c r="B21" s="11"/>
      <c r="C21" s="116"/>
      <c r="D21" s="116"/>
      <c r="E21" s="116"/>
      <c r="F21" s="116"/>
      <c r="G21" s="116"/>
      <c r="H21" s="116"/>
      <c r="I21" s="116"/>
      <c r="J21" s="116"/>
      <c r="K21" s="116"/>
    </row>
    <row r="22" spans="1:13" s="14" customFormat="1" x14ac:dyDescent="0.2">
      <c r="A22" s="11"/>
      <c r="B22" s="11"/>
      <c r="C22" s="116"/>
      <c r="D22" s="116"/>
      <c r="E22" s="116"/>
      <c r="F22" s="116"/>
      <c r="G22" s="116"/>
      <c r="H22" s="116"/>
      <c r="I22" s="116"/>
      <c r="J22" s="116"/>
      <c r="K22" s="116"/>
    </row>
    <row r="23" spans="1:13" s="14" customFormat="1" x14ac:dyDescent="0.2">
      <c r="A23" s="11"/>
      <c r="B23" s="11"/>
      <c r="C23" s="116"/>
      <c r="D23" s="116"/>
      <c r="E23" s="116"/>
      <c r="F23" s="116"/>
      <c r="G23" s="116"/>
      <c r="H23" s="116"/>
      <c r="I23" s="116"/>
      <c r="J23" s="116"/>
      <c r="K23" s="116"/>
    </row>
    <row r="24" spans="1:13" s="14" customFormat="1" x14ac:dyDescent="0.2">
      <c r="A24" s="11"/>
      <c r="B24" s="11"/>
      <c r="C24" s="116"/>
      <c r="D24" s="116"/>
      <c r="E24" s="116"/>
      <c r="F24" s="116"/>
      <c r="G24" s="116"/>
      <c r="H24" s="116"/>
      <c r="I24" s="116"/>
      <c r="J24" s="116"/>
      <c r="K24" s="116"/>
    </row>
    <row r="25" spans="1:13" s="14" customFormat="1" x14ac:dyDescent="0.2">
      <c r="A25" s="11"/>
      <c r="B25" s="11"/>
      <c r="C25" s="116"/>
      <c r="D25" s="116"/>
      <c r="E25" s="116"/>
      <c r="F25" s="116"/>
      <c r="G25" s="116"/>
      <c r="H25" s="116"/>
      <c r="I25" s="116"/>
      <c r="J25" s="116"/>
      <c r="K25" s="116"/>
    </row>
    <row r="28" spans="1:13" ht="12.75" customHeight="1" x14ac:dyDescent="0.2">
      <c r="A28" s="206"/>
      <c r="B28" s="206"/>
      <c r="C28" s="206"/>
      <c r="D28" s="206"/>
      <c r="E28" s="206"/>
      <c r="F28" s="206"/>
    </row>
    <row r="29" spans="1:13" ht="12.75" customHeight="1" x14ac:dyDescent="0.2">
      <c r="A29" s="206" t="s">
        <v>11</v>
      </c>
      <c r="B29" s="206"/>
      <c r="C29" s="206"/>
      <c r="D29" s="206"/>
      <c r="E29" s="206"/>
      <c r="F29" s="206"/>
      <c r="G29" s="221"/>
      <c r="H29" s="221"/>
      <c r="I29" s="221"/>
      <c r="J29" s="221"/>
      <c r="K29" s="363" t="s">
        <v>12</v>
      </c>
    </row>
    <row r="30" spans="1:13" ht="12.75" customHeight="1" x14ac:dyDescent="0.2">
      <c r="A30" s="206"/>
      <c r="B30" s="206"/>
      <c r="C30" s="206"/>
      <c r="D30" s="206"/>
      <c r="E30" s="206"/>
      <c r="F30" s="206"/>
      <c r="G30" s="221"/>
      <c r="H30" s="221"/>
      <c r="I30" s="221"/>
      <c r="J30" s="221"/>
      <c r="K30" s="363" t="s">
        <v>956</v>
      </c>
    </row>
    <row r="31" spans="1:13" ht="12.75" customHeight="1" x14ac:dyDescent="0.2">
      <c r="F31" s="206"/>
      <c r="H31" s="207" t="s">
        <v>86</v>
      </c>
      <c r="I31" s="207"/>
      <c r="J31" s="207"/>
      <c r="K31" s="363" t="s">
        <v>775</v>
      </c>
    </row>
    <row r="32" spans="1:13" x14ac:dyDescent="0.2">
      <c r="H32" s="208" t="s">
        <v>83</v>
      </c>
      <c r="I32" s="208"/>
      <c r="J32" s="208"/>
    </row>
  </sheetData>
  <mergeCells count="12">
    <mergeCell ref="A20:B20"/>
    <mergeCell ref="A1:H1"/>
    <mergeCell ref="A2:H2"/>
    <mergeCell ref="A4:H4"/>
    <mergeCell ref="K6:K7"/>
    <mergeCell ref="I6:I7"/>
    <mergeCell ref="J6:J7"/>
    <mergeCell ref="G5:K5"/>
    <mergeCell ref="A6:A7"/>
    <mergeCell ref="B6:B7"/>
    <mergeCell ref="C6:E6"/>
    <mergeCell ref="F6:H6"/>
  </mergeCells>
  <printOptions horizontalCentered="1" verticalCentered="1"/>
  <pageMargins left="0.70866141732283505" right="0.70866141732283505" top="0.196850393700787" bottom="0.196850393700787" header="0.31496062992126" footer="0.31496062992126"/>
  <pageSetup paperSize="9" scale="90" orientation="landscape" r:id="rId1"/>
  <headerFooter>
    <oddFooter>&amp;C- 81 -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3"/>
  <sheetViews>
    <sheetView view="pageBreakPreview" topLeftCell="A7" zoomScaleSheetLayoutView="100" workbookViewId="0">
      <selection activeCell="J26" sqref="J26"/>
    </sheetView>
  </sheetViews>
  <sheetFormatPr defaultRowHeight="12.75" x14ac:dyDescent="0.2"/>
  <cols>
    <col min="1" max="1" width="6.5703125" customWidth="1"/>
    <col min="2" max="2" width="20.5703125" bestFit="1"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5.5703125" customWidth="1"/>
    <col min="12" max="12" width="17.7109375" customWidth="1"/>
  </cols>
  <sheetData>
    <row r="1" spans="1:12" ht="15" x14ac:dyDescent="0.2">
      <c r="A1" s="85"/>
      <c r="B1" s="85"/>
      <c r="C1" s="85"/>
      <c r="D1" s="85"/>
      <c r="E1" s="85"/>
      <c r="F1" s="85"/>
      <c r="G1" s="85"/>
      <c r="H1" s="85"/>
      <c r="K1" s="873" t="s">
        <v>87</v>
      </c>
      <c r="L1" s="873"/>
    </row>
    <row r="2" spans="1:12" ht="15.75" x14ac:dyDescent="0.25">
      <c r="A2" s="983" t="s">
        <v>0</v>
      </c>
      <c r="B2" s="983"/>
      <c r="C2" s="983"/>
      <c r="D2" s="983"/>
      <c r="E2" s="983"/>
      <c r="F2" s="983"/>
      <c r="G2" s="983"/>
      <c r="H2" s="983"/>
      <c r="I2" s="85"/>
      <c r="J2" s="85"/>
      <c r="K2" s="85"/>
      <c r="L2" s="85"/>
    </row>
    <row r="3" spans="1:12" ht="20.25" x14ac:dyDescent="0.3">
      <c r="A3" s="832" t="s">
        <v>821</v>
      </c>
      <c r="B3" s="832"/>
      <c r="C3" s="832"/>
      <c r="D3" s="832"/>
      <c r="E3" s="832"/>
      <c r="F3" s="832"/>
      <c r="G3" s="832"/>
      <c r="H3" s="832"/>
      <c r="I3" s="85"/>
      <c r="J3" s="85"/>
      <c r="K3" s="85"/>
      <c r="L3" s="85"/>
    </row>
    <row r="4" spans="1:12" x14ac:dyDescent="0.2">
      <c r="A4" s="85"/>
      <c r="B4" s="85"/>
      <c r="C4" s="85"/>
      <c r="D4" s="85"/>
      <c r="E4" s="85"/>
      <c r="F4" s="85"/>
      <c r="G4" s="85"/>
      <c r="H4" s="85"/>
      <c r="I4" s="85"/>
      <c r="J4" s="85"/>
      <c r="K4" s="85"/>
      <c r="L4" s="85"/>
    </row>
    <row r="5" spans="1:12" ht="15.75" x14ac:dyDescent="0.25">
      <c r="A5" s="833" t="s">
        <v>849</v>
      </c>
      <c r="B5" s="833"/>
      <c r="C5" s="833"/>
      <c r="D5" s="833"/>
      <c r="E5" s="833"/>
      <c r="F5" s="833"/>
      <c r="G5" s="833"/>
      <c r="H5" s="833"/>
      <c r="I5" s="833"/>
      <c r="J5" s="833"/>
      <c r="K5" s="833"/>
      <c r="L5" s="833"/>
    </row>
    <row r="6" spans="1:12" x14ac:dyDescent="0.2">
      <c r="A6" s="85"/>
      <c r="B6" s="85"/>
      <c r="C6" s="85"/>
      <c r="D6" s="85"/>
      <c r="E6" s="85"/>
      <c r="F6" s="85"/>
      <c r="G6" s="85"/>
      <c r="H6" s="85"/>
      <c r="I6" s="85"/>
      <c r="J6" s="85"/>
      <c r="K6" s="85"/>
      <c r="L6" s="85"/>
    </row>
    <row r="7" spans="1:12" x14ac:dyDescent="0.2">
      <c r="A7" s="791" t="s">
        <v>756</v>
      </c>
      <c r="B7" s="791"/>
      <c r="C7" s="85"/>
      <c r="D7" s="85"/>
      <c r="E7" s="85"/>
      <c r="F7" s="85"/>
      <c r="G7" s="85"/>
      <c r="H7" s="288"/>
      <c r="I7" s="85"/>
      <c r="J7" s="85"/>
      <c r="K7" s="85"/>
      <c r="L7" s="85"/>
    </row>
    <row r="8" spans="1:12" ht="18" x14ac:dyDescent="0.25">
      <c r="A8" s="88"/>
      <c r="B8" s="88"/>
      <c r="C8" s="85"/>
      <c r="D8" s="85"/>
      <c r="E8" s="85"/>
      <c r="F8" s="85"/>
      <c r="G8" s="85"/>
      <c r="H8" s="85"/>
      <c r="I8" s="109"/>
      <c r="J8" s="132"/>
      <c r="K8" s="864" t="s">
        <v>853</v>
      </c>
      <c r="L8" s="864"/>
    </row>
    <row r="9" spans="1:12" ht="27.75" customHeight="1" x14ac:dyDescent="0.2">
      <c r="A9" s="978" t="s">
        <v>216</v>
      </c>
      <c r="B9" s="978" t="s">
        <v>215</v>
      </c>
      <c r="C9" s="776" t="s">
        <v>488</v>
      </c>
      <c r="D9" s="776" t="s">
        <v>489</v>
      </c>
      <c r="E9" s="984" t="s">
        <v>490</v>
      </c>
      <c r="F9" s="984"/>
      <c r="G9" s="984" t="s">
        <v>445</v>
      </c>
      <c r="H9" s="984"/>
      <c r="I9" s="984" t="s">
        <v>226</v>
      </c>
      <c r="J9" s="984"/>
      <c r="K9" s="850" t="s">
        <v>227</v>
      </c>
      <c r="L9" s="850"/>
    </row>
    <row r="10" spans="1:12" ht="51" customHeight="1" x14ac:dyDescent="0.2">
      <c r="A10" s="979"/>
      <c r="B10" s="979"/>
      <c r="C10" s="776"/>
      <c r="D10" s="776"/>
      <c r="E10" s="5" t="s">
        <v>214</v>
      </c>
      <c r="F10" s="5" t="s">
        <v>197</v>
      </c>
      <c r="G10" s="5" t="s">
        <v>214</v>
      </c>
      <c r="H10" s="5" t="s">
        <v>197</v>
      </c>
      <c r="I10" s="5" t="s">
        <v>214</v>
      </c>
      <c r="J10" s="430" t="s">
        <v>797</v>
      </c>
      <c r="K10" s="5" t="s">
        <v>743</v>
      </c>
      <c r="L10" s="5" t="s">
        <v>742</v>
      </c>
    </row>
    <row r="11" spans="1:12" s="14" customFormat="1" x14ac:dyDescent="0.2">
      <c r="A11" s="90">
        <v>1</v>
      </c>
      <c r="B11" s="90">
        <v>2</v>
      </c>
      <c r="C11" s="90">
        <v>3</v>
      </c>
      <c r="D11" s="90">
        <v>4</v>
      </c>
      <c r="E11" s="90">
        <v>5</v>
      </c>
      <c r="F11" s="90">
        <v>6</v>
      </c>
      <c r="G11" s="90">
        <v>7</v>
      </c>
      <c r="H11" s="90">
        <v>8</v>
      </c>
      <c r="I11" s="90">
        <v>9</v>
      </c>
      <c r="J11" s="90">
        <v>10</v>
      </c>
      <c r="K11" s="90">
        <v>11</v>
      </c>
      <c r="L11" s="90">
        <v>12</v>
      </c>
    </row>
    <row r="12" spans="1:12" ht="15.75" x14ac:dyDescent="0.25">
      <c r="A12" s="8">
        <v>1</v>
      </c>
      <c r="B12" s="9" t="s">
        <v>757</v>
      </c>
      <c r="C12" s="616">
        <v>1985</v>
      </c>
      <c r="D12" s="616">
        <v>174444</v>
      </c>
      <c r="E12" s="616">
        <v>1985</v>
      </c>
      <c r="F12" s="616">
        <v>174444</v>
      </c>
      <c r="G12" s="616">
        <v>455</v>
      </c>
      <c r="H12" s="565">
        <v>17774</v>
      </c>
      <c r="I12" s="616">
        <v>1985</v>
      </c>
      <c r="J12" s="980">
        <v>485295</v>
      </c>
      <c r="K12" s="445"/>
      <c r="L12" s="445"/>
    </row>
    <row r="13" spans="1:12" ht="15.75" x14ac:dyDescent="0.25">
      <c r="A13" s="8">
        <v>2</v>
      </c>
      <c r="B13" s="9" t="s">
        <v>758</v>
      </c>
      <c r="C13" s="616">
        <v>936</v>
      </c>
      <c r="D13" s="616">
        <v>58647</v>
      </c>
      <c r="E13" s="616">
        <v>936</v>
      </c>
      <c r="F13" s="616">
        <v>58647</v>
      </c>
      <c r="G13" s="616">
        <v>143</v>
      </c>
      <c r="H13" s="565">
        <v>49719</v>
      </c>
      <c r="I13" s="616">
        <v>936</v>
      </c>
      <c r="J13" s="981"/>
      <c r="K13" s="445"/>
      <c r="L13" s="445"/>
    </row>
    <row r="14" spans="1:12" ht="15.75" x14ac:dyDescent="0.2">
      <c r="A14" s="8">
        <v>3</v>
      </c>
      <c r="B14" s="9" t="s">
        <v>759</v>
      </c>
      <c r="C14" s="616">
        <v>1396</v>
      </c>
      <c r="D14" s="616">
        <v>110840</v>
      </c>
      <c r="E14" s="616">
        <v>1396</v>
      </c>
      <c r="F14" s="616">
        <v>110840</v>
      </c>
      <c r="G14" s="616">
        <v>324</v>
      </c>
      <c r="H14" s="657">
        <v>2746</v>
      </c>
      <c r="I14" s="616">
        <v>1396</v>
      </c>
      <c r="J14" s="981"/>
      <c r="K14" s="446"/>
      <c r="L14" s="446"/>
    </row>
    <row r="15" spans="1:12" ht="15.75" x14ac:dyDescent="0.2">
      <c r="A15" s="8">
        <v>4</v>
      </c>
      <c r="B15" s="9" t="s">
        <v>760</v>
      </c>
      <c r="C15" s="616">
        <v>816</v>
      </c>
      <c r="D15" s="616">
        <v>34258</v>
      </c>
      <c r="E15" s="616">
        <v>816</v>
      </c>
      <c r="F15" s="616">
        <v>34258</v>
      </c>
      <c r="G15" s="616">
        <v>0</v>
      </c>
      <c r="H15" s="657">
        <v>0</v>
      </c>
      <c r="I15" s="616">
        <v>816</v>
      </c>
      <c r="J15" s="981"/>
      <c r="K15" s="446"/>
      <c r="L15" s="446"/>
    </row>
    <row r="16" spans="1:12" ht="15.75" x14ac:dyDescent="0.2">
      <c r="A16" s="8">
        <v>5</v>
      </c>
      <c r="B16" s="9" t="s">
        <v>761</v>
      </c>
      <c r="C16" s="616">
        <v>975</v>
      </c>
      <c r="D16" s="616">
        <v>91949</v>
      </c>
      <c r="E16" s="616">
        <v>975</v>
      </c>
      <c r="F16" s="616">
        <v>91949</v>
      </c>
      <c r="G16" s="616">
        <v>210</v>
      </c>
      <c r="H16" s="657">
        <v>15008</v>
      </c>
      <c r="I16" s="616">
        <v>975</v>
      </c>
      <c r="J16" s="981"/>
      <c r="K16" s="446"/>
      <c r="L16" s="446"/>
    </row>
    <row r="17" spans="1:12" ht="15.75" x14ac:dyDescent="0.2">
      <c r="A17" s="332">
        <v>6</v>
      </c>
      <c r="B17" s="204" t="s">
        <v>762</v>
      </c>
      <c r="C17" s="616">
        <v>569</v>
      </c>
      <c r="D17" s="616">
        <v>42472</v>
      </c>
      <c r="E17" s="616">
        <v>569</v>
      </c>
      <c r="F17" s="616">
        <v>42472</v>
      </c>
      <c r="G17" s="616">
        <v>305</v>
      </c>
      <c r="H17" s="657">
        <v>4581</v>
      </c>
      <c r="I17" s="616">
        <v>569</v>
      </c>
      <c r="J17" s="981"/>
      <c r="K17" s="446"/>
      <c r="L17" s="446"/>
    </row>
    <row r="18" spans="1:12" ht="15.75" x14ac:dyDescent="0.2">
      <c r="A18" s="8">
        <v>7</v>
      </c>
      <c r="B18" s="9" t="s">
        <v>763</v>
      </c>
      <c r="C18" s="616">
        <v>622</v>
      </c>
      <c r="D18" s="616">
        <v>48752</v>
      </c>
      <c r="E18" s="616">
        <v>622</v>
      </c>
      <c r="F18" s="616">
        <v>48752</v>
      </c>
      <c r="G18" s="616">
        <v>821</v>
      </c>
      <c r="H18" s="657">
        <v>16042</v>
      </c>
      <c r="I18" s="616">
        <v>622</v>
      </c>
      <c r="J18" s="981"/>
      <c r="K18" s="446"/>
      <c r="L18" s="446"/>
    </row>
    <row r="19" spans="1:12" ht="15.75" x14ac:dyDescent="0.2">
      <c r="A19" s="8">
        <v>8</v>
      </c>
      <c r="B19" s="9" t="s">
        <v>764</v>
      </c>
      <c r="C19" s="616">
        <v>811</v>
      </c>
      <c r="D19" s="616">
        <v>19322</v>
      </c>
      <c r="E19" s="616">
        <v>811</v>
      </c>
      <c r="F19" s="616">
        <v>19322</v>
      </c>
      <c r="G19" s="616">
        <v>0</v>
      </c>
      <c r="H19" s="657">
        <v>0</v>
      </c>
      <c r="I19" s="616">
        <v>811</v>
      </c>
      <c r="J19" s="981"/>
      <c r="K19" s="446"/>
      <c r="L19" s="446"/>
    </row>
    <row r="20" spans="1:12" ht="15.75" x14ac:dyDescent="0.2">
      <c r="A20" s="333">
        <v>9</v>
      </c>
      <c r="B20" s="9" t="s">
        <v>765</v>
      </c>
      <c r="C20" s="616">
        <v>1885</v>
      </c>
      <c r="D20" s="616">
        <v>113010</v>
      </c>
      <c r="E20" s="616">
        <v>1885</v>
      </c>
      <c r="F20" s="616">
        <v>113010</v>
      </c>
      <c r="G20" s="616">
        <v>622</v>
      </c>
      <c r="H20" s="657">
        <v>27379</v>
      </c>
      <c r="I20" s="616">
        <v>1885</v>
      </c>
      <c r="J20" s="981"/>
      <c r="K20" s="446"/>
      <c r="L20" s="446"/>
    </row>
    <row r="21" spans="1:12" ht="15.75" x14ac:dyDescent="0.2">
      <c r="A21" s="8">
        <v>10</v>
      </c>
      <c r="B21" s="9" t="s">
        <v>766</v>
      </c>
      <c r="C21" s="616">
        <v>707</v>
      </c>
      <c r="D21" s="616">
        <v>36938</v>
      </c>
      <c r="E21" s="616">
        <v>707</v>
      </c>
      <c r="F21" s="616">
        <v>36938</v>
      </c>
      <c r="G21" s="616">
        <v>216</v>
      </c>
      <c r="H21" s="657">
        <v>22079</v>
      </c>
      <c r="I21" s="616">
        <v>707</v>
      </c>
      <c r="J21" s="981"/>
      <c r="K21" s="446"/>
      <c r="L21" s="446"/>
    </row>
    <row r="22" spans="1:12" ht="15.75" x14ac:dyDescent="0.25">
      <c r="A22" s="8">
        <v>11</v>
      </c>
      <c r="B22" s="9" t="s">
        <v>767</v>
      </c>
      <c r="C22" s="616">
        <v>976</v>
      </c>
      <c r="D22" s="616">
        <v>33980</v>
      </c>
      <c r="E22" s="616">
        <v>976</v>
      </c>
      <c r="F22" s="616">
        <v>33980</v>
      </c>
      <c r="G22" s="616">
        <v>279</v>
      </c>
      <c r="H22" s="565">
        <v>16017</v>
      </c>
      <c r="I22" s="616">
        <v>976</v>
      </c>
      <c r="J22" s="982"/>
      <c r="K22" s="445"/>
      <c r="L22" s="445"/>
    </row>
    <row r="23" spans="1:12" x14ac:dyDescent="0.2">
      <c r="A23" s="746" t="s">
        <v>17</v>
      </c>
      <c r="B23" s="747"/>
      <c r="C23" s="615">
        <f>SUM(C12:C22)</f>
        <v>11678</v>
      </c>
      <c r="D23" s="615">
        <f t="shared" ref="D23:J23" si="0">SUM(D12:D22)</f>
        <v>764612</v>
      </c>
      <c r="E23" s="615">
        <f t="shared" si="0"/>
        <v>11678</v>
      </c>
      <c r="F23" s="615">
        <f t="shared" si="0"/>
        <v>764612</v>
      </c>
      <c r="G23" s="615">
        <f t="shared" si="0"/>
        <v>3375</v>
      </c>
      <c r="H23" s="615">
        <f t="shared" si="0"/>
        <v>171345</v>
      </c>
      <c r="I23" s="615">
        <f t="shared" si="0"/>
        <v>11678</v>
      </c>
      <c r="J23" s="615">
        <f t="shared" si="0"/>
        <v>485295</v>
      </c>
      <c r="K23" s="89">
        <f t="shared" ref="K23:L23" si="1">SUM(K12:K22)</f>
        <v>0</v>
      </c>
      <c r="L23" s="89">
        <f t="shared" si="1"/>
        <v>0</v>
      </c>
    </row>
    <row r="24" spans="1:12" x14ac:dyDescent="0.2">
      <c r="A24" s="93"/>
      <c r="B24" s="93"/>
      <c r="C24" s="85"/>
      <c r="D24" s="85"/>
      <c r="E24" s="85"/>
      <c r="F24" s="85"/>
      <c r="G24" s="85"/>
      <c r="H24" s="85"/>
      <c r="I24" s="85"/>
      <c r="J24" s="85"/>
      <c r="K24" s="85"/>
      <c r="L24" s="85"/>
    </row>
    <row r="25" spans="1:12" ht="21" x14ac:dyDescent="0.35">
      <c r="A25" s="85"/>
      <c r="B25" s="85"/>
      <c r="C25" s="85"/>
      <c r="D25" s="736">
        <v>592325</v>
      </c>
      <c r="E25" s="85"/>
      <c r="F25" s="737">
        <f>F23/D25</f>
        <v>1.2908656565230237</v>
      </c>
      <c r="G25" s="737" t="e">
        <f t="shared" ref="G25:I25" si="2">G23/E25</f>
        <v>#DIV/0!</v>
      </c>
      <c r="H25" s="737">
        <f>H23/D25</f>
        <v>0.28927531338369983</v>
      </c>
      <c r="I25" s="737" t="e">
        <f t="shared" si="2"/>
        <v>#DIV/0!</v>
      </c>
      <c r="J25" s="737">
        <f>J23/D25</f>
        <v>0.81930528004051828</v>
      </c>
      <c r="K25" s="85"/>
      <c r="L25" s="85"/>
    </row>
    <row r="26" spans="1:12" x14ac:dyDescent="0.2">
      <c r="A26" s="85"/>
      <c r="B26" s="85"/>
      <c r="C26" s="85"/>
      <c r="D26" s="85"/>
      <c r="E26" s="85"/>
      <c r="F26" s="85"/>
      <c r="G26" s="85"/>
      <c r="H26" s="85"/>
      <c r="I26" s="85"/>
      <c r="J26" s="85"/>
      <c r="K26" s="85"/>
      <c r="L26" s="85"/>
    </row>
    <row r="28" spans="1:12" x14ac:dyDescent="0.2">
      <c r="A28" s="977"/>
      <c r="B28" s="977"/>
      <c r="C28" s="977"/>
      <c r="D28" s="977"/>
      <c r="E28" s="977"/>
      <c r="F28" s="977"/>
      <c r="G28" s="977"/>
      <c r="H28" s="977"/>
      <c r="I28" s="977"/>
      <c r="J28" s="977"/>
      <c r="K28" s="977"/>
      <c r="L28" s="977"/>
    </row>
    <row r="29" spans="1:12" x14ac:dyDescent="0.2">
      <c r="A29" s="85"/>
      <c r="B29" s="85"/>
      <c r="C29" s="85"/>
      <c r="D29" s="85"/>
      <c r="E29" s="85"/>
      <c r="F29" s="85"/>
      <c r="G29" s="85"/>
      <c r="H29" s="85"/>
      <c r="I29" s="85"/>
      <c r="J29" s="85"/>
      <c r="K29" s="85"/>
      <c r="L29" s="85"/>
    </row>
    <row r="30" spans="1:12" ht="15.75" x14ac:dyDescent="0.25">
      <c r="A30" s="96" t="s">
        <v>11</v>
      </c>
      <c r="B30" s="96"/>
      <c r="C30" s="96"/>
      <c r="D30" s="96"/>
      <c r="E30" s="96"/>
      <c r="F30" s="96"/>
      <c r="G30" s="96"/>
      <c r="H30" s="96"/>
      <c r="I30" s="136"/>
      <c r="J30" s="136"/>
      <c r="K30" s="85"/>
      <c r="L30" s="363" t="s">
        <v>12</v>
      </c>
    </row>
    <row r="31" spans="1:12" ht="15.75" customHeight="1" x14ac:dyDescent="0.2">
      <c r="A31" s="136"/>
      <c r="B31" s="136"/>
      <c r="C31" s="136"/>
      <c r="D31" s="136"/>
      <c r="E31" s="136"/>
      <c r="F31" s="136"/>
      <c r="G31" s="136"/>
      <c r="H31" s="136"/>
      <c r="I31" s="136"/>
      <c r="J31" s="136"/>
      <c r="K31" s="85"/>
      <c r="L31" s="363" t="s">
        <v>956</v>
      </c>
    </row>
    <row r="32" spans="1:12" ht="15.6" customHeight="1" x14ac:dyDescent="0.2">
      <c r="A32" s="136"/>
      <c r="B32" s="136"/>
      <c r="C32" s="136"/>
      <c r="D32" s="136"/>
      <c r="E32" s="136"/>
      <c r="F32" s="136"/>
      <c r="G32" s="136"/>
      <c r="H32" s="136"/>
      <c r="I32" s="136"/>
      <c r="J32" s="136"/>
      <c r="K32" s="85"/>
      <c r="L32" s="363" t="s">
        <v>775</v>
      </c>
    </row>
    <row r="33" spans="1:12" x14ac:dyDescent="0.2">
      <c r="A33" s="85"/>
      <c r="B33" s="85"/>
      <c r="C33" s="85"/>
      <c r="D33" s="85"/>
      <c r="E33" s="85"/>
      <c r="F33" s="85"/>
      <c r="I33" s="34" t="s">
        <v>83</v>
      </c>
      <c r="J33" s="34"/>
      <c r="K33" s="34"/>
      <c r="L33" s="34"/>
    </row>
  </sheetData>
  <mergeCells count="18">
    <mergeCell ref="A2:H2"/>
    <mergeCell ref="A3:H3"/>
    <mergeCell ref="K1:L1"/>
    <mergeCell ref="G9:H9"/>
    <mergeCell ref="D9:D10"/>
    <mergeCell ref="E9:F9"/>
    <mergeCell ref="I9:J9"/>
    <mergeCell ref="K9:L9"/>
    <mergeCell ref="K8:L8"/>
    <mergeCell ref="A28:H28"/>
    <mergeCell ref="I28:L28"/>
    <mergeCell ref="A7:B7"/>
    <mergeCell ref="A5:L5"/>
    <mergeCell ref="B9:B10"/>
    <mergeCell ref="A9:A10"/>
    <mergeCell ref="C9:C10"/>
    <mergeCell ref="A23:B23"/>
    <mergeCell ref="J12:J22"/>
  </mergeCells>
  <printOptions horizontalCentered="1" verticalCentered="1"/>
  <pageMargins left="0.70866141732283505" right="0.70866141732283505" top="0.196850393700787" bottom="0.196850393700787" header="0.31496062992126" footer="0.31496062992126"/>
  <pageSetup paperSize="9" scale="74" orientation="landscape" r:id="rId1"/>
  <headerFooter>
    <oddFooter>&amp;C- 82 -</oddFooter>
  </headerFooter>
  <colBreaks count="1" manualBreakCount="1">
    <brk id="12" max="3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topLeftCell="A4" zoomScaleSheetLayoutView="100" workbookViewId="0">
      <selection activeCell="F27" sqref="F27"/>
    </sheetView>
  </sheetViews>
  <sheetFormatPr defaultColWidth="8.85546875" defaultRowHeight="12.75" x14ac:dyDescent="0.2"/>
  <cols>
    <col min="1" max="1" width="9.42578125" style="85" customWidth="1"/>
    <col min="2" max="2" width="20.5703125" style="85" bestFit="1" customWidth="1"/>
    <col min="3" max="3" width="20.5703125" style="85" customWidth="1"/>
    <col min="4" max="4" width="22.28515625" style="85" customWidth="1"/>
    <col min="5" max="5" width="25.42578125" style="85" customWidth="1"/>
    <col min="6" max="6" width="27.42578125" style="85" customWidth="1"/>
    <col min="7" max="16384" width="8.85546875" style="85"/>
  </cols>
  <sheetData>
    <row r="1" spans="1:7" ht="12.75" customHeight="1" x14ac:dyDescent="0.2">
      <c r="D1" s="275"/>
      <c r="E1" s="275"/>
      <c r="F1" s="276" t="s">
        <v>99</v>
      </c>
    </row>
    <row r="2" spans="1:7" ht="15" customHeight="1" x14ac:dyDescent="0.25">
      <c r="B2" s="983" t="s">
        <v>0</v>
      </c>
      <c r="C2" s="983"/>
      <c r="D2" s="983"/>
      <c r="E2" s="983"/>
      <c r="F2" s="983"/>
    </row>
    <row r="3" spans="1:7" ht="20.25" x14ac:dyDescent="0.3">
      <c r="B3" s="832" t="s">
        <v>821</v>
      </c>
      <c r="C3" s="832"/>
      <c r="D3" s="832"/>
      <c r="E3" s="832"/>
      <c r="F3" s="832"/>
    </row>
    <row r="4" spans="1:7" ht="11.25" customHeight="1" x14ac:dyDescent="0.2"/>
    <row r="5" spans="1:7" x14ac:dyDescent="0.2">
      <c r="A5" s="986" t="s">
        <v>442</v>
      </c>
      <c r="B5" s="986"/>
      <c r="C5" s="986"/>
      <c r="D5" s="986"/>
      <c r="E5" s="986"/>
      <c r="F5" s="986"/>
    </row>
    <row r="6" spans="1:7" ht="8.4499999999999993" customHeight="1" x14ac:dyDescent="0.25">
      <c r="A6" s="87"/>
      <c r="B6" s="87"/>
      <c r="C6" s="87"/>
      <c r="D6" s="87"/>
      <c r="E6" s="87"/>
      <c r="F6" s="87"/>
    </row>
    <row r="7" spans="1:7" ht="18" customHeight="1" x14ac:dyDescent="0.2">
      <c r="A7" s="791" t="s">
        <v>756</v>
      </c>
      <c r="B7" s="791"/>
    </row>
    <row r="8" spans="1:7" ht="18" hidden="1" customHeight="1" x14ac:dyDescent="0.25">
      <c r="A8" s="88" t="s">
        <v>1</v>
      </c>
    </row>
    <row r="9" spans="1:7" ht="30.6" customHeight="1" x14ac:dyDescent="0.2">
      <c r="A9" s="978" t="s">
        <v>2</v>
      </c>
      <c r="B9" s="978" t="s">
        <v>3</v>
      </c>
      <c r="C9" s="987" t="s">
        <v>438</v>
      </c>
      <c r="D9" s="988"/>
      <c r="E9" s="989" t="s">
        <v>441</v>
      </c>
      <c r="F9" s="989"/>
    </row>
    <row r="10" spans="1:7" s="97" customFormat="1" ht="25.5" x14ac:dyDescent="0.2">
      <c r="A10" s="978"/>
      <c r="B10" s="978"/>
      <c r="C10" s="90" t="s">
        <v>439</v>
      </c>
      <c r="D10" s="90" t="s">
        <v>440</v>
      </c>
      <c r="E10" s="90" t="s">
        <v>439</v>
      </c>
      <c r="F10" s="90" t="s">
        <v>440</v>
      </c>
      <c r="G10" s="118"/>
    </row>
    <row r="11" spans="1:7" s="163" customFormat="1" x14ac:dyDescent="0.2">
      <c r="A11" s="319">
        <v>1</v>
      </c>
      <c r="B11" s="319">
        <v>2</v>
      </c>
      <c r="C11" s="319">
        <v>3</v>
      </c>
      <c r="D11" s="319">
        <v>4</v>
      </c>
      <c r="E11" s="319">
        <v>5</v>
      </c>
      <c r="F11" s="319">
        <v>6</v>
      </c>
    </row>
    <row r="12" spans="1:7" x14ac:dyDescent="0.2">
      <c r="A12" s="8">
        <v>1</v>
      </c>
      <c r="B12" s="9" t="s">
        <v>757</v>
      </c>
      <c r="C12" s="92">
        <f>'AT3A_cvrg(Insti)_PY'!L12</f>
        <v>1319</v>
      </c>
      <c r="D12" s="92">
        <f>C12</f>
        <v>1319</v>
      </c>
      <c r="E12" s="92">
        <f>'AT3B_cvrg(Insti)_UPY '!L11+'AT3C_cvrg(Insti)_UPY '!L11</f>
        <v>666</v>
      </c>
      <c r="F12" s="92">
        <f>E12</f>
        <v>666</v>
      </c>
    </row>
    <row r="13" spans="1:7" x14ac:dyDescent="0.2">
      <c r="A13" s="8">
        <v>2</v>
      </c>
      <c r="B13" s="9" t="s">
        <v>758</v>
      </c>
      <c r="C13" s="92">
        <f>'AT3A_cvrg(Insti)_PY'!L13</f>
        <v>656</v>
      </c>
      <c r="D13" s="92">
        <f t="shared" ref="D13:D22" si="0">C13</f>
        <v>656</v>
      </c>
      <c r="E13" s="92">
        <f>'AT3B_cvrg(Insti)_UPY '!L12+'AT3C_cvrg(Insti)_UPY '!L12</f>
        <v>280</v>
      </c>
      <c r="F13" s="92">
        <f t="shared" ref="F13:F22" si="1">E13</f>
        <v>280</v>
      </c>
    </row>
    <row r="14" spans="1:7" x14ac:dyDescent="0.2">
      <c r="A14" s="8">
        <v>3</v>
      </c>
      <c r="B14" s="9" t="s">
        <v>759</v>
      </c>
      <c r="C14" s="92">
        <f>'AT3A_cvrg(Insti)_PY'!L14</f>
        <v>1001</v>
      </c>
      <c r="D14" s="92">
        <f t="shared" si="0"/>
        <v>1001</v>
      </c>
      <c r="E14" s="92">
        <f>'AT3B_cvrg(Insti)_UPY '!L13+'AT3C_cvrg(Insti)_UPY '!L13</f>
        <v>395</v>
      </c>
      <c r="F14" s="92">
        <f t="shared" si="1"/>
        <v>395</v>
      </c>
    </row>
    <row r="15" spans="1:7" x14ac:dyDescent="0.2">
      <c r="A15" s="8">
        <v>4</v>
      </c>
      <c r="B15" s="9" t="s">
        <v>760</v>
      </c>
      <c r="C15" s="92">
        <f>'AT3A_cvrg(Insti)_PY'!L15</f>
        <v>533</v>
      </c>
      <c r="D15" s="92">
        <f t="shared" si="0"/>
        <v>533</v>
      </c>
      <c r="E15" s="92">
        <f>'AT3B_cvrg(Insti)_UPY '!L14+'AT3C_cvrg(Insti)_UPY '!L14</f>
        <v>283</v>
      </c>
      <c r="F15" s="92">
        <f t="shared" si="1"/>
        <v>283</v>
      </c>
    </row>
    <row r="16" spans="1:7" x14ac:dyDescent="0.2">
      <c r="A16" s="8">
        <v>5</v>
      </c>
      <c r="B16" s="9" t="s">
        <v>761</v>
      </c>
      <c r="C16" s="92">
        <f>'AT3A_cvrg(Insti)_PY'!L16</f>
        <v>714</v>
      </c>
      <c r="D16" s="92">
        <f t="shared" si="0"/>
        <v>714</v>
      </c>
      <c r="E16" s="92">
        <f>'AT3B_cvrg(Insti)_UPY '!L15+'AT3C_cvrg(Insti)_UPY '!L15</f>
        <v>261</v>
      </c>
      <c r="F16" s="92">
        <f t="shared" si="1"/>
        <v>261</v>
      </c>
    </row>
    <row r="17" spans="1:6" x14ac:dyDescent="0.2">
      <c r="A17" s="332">
        <v>6</v>
      </c>
      <c r="B17" s="204" t="s">
        <v>762</v>
      </c>
      <c r="C17" s="92">
        <f>'AT3A_cvrg(Insti)_PY'!L17</f>
        <v>444</v>
      </c>
      <c r="D17" s="92">
        <f t="shared" si="0"/>
        <v>444</v>
      </c>
      <c r="E17" s="92">
        <f>'AT3B_cvrg(Insti)_UPY '!L16+'AT3C_cvrg(Insti)_UPY '!L16</f>
        <v>125</v>
      </c>
      <c r="F17" s="92">
        <f t="shared" si="1"/>
        <v>125</v>
      </c>
    </row>
    <row r="18" spans="1:6" x14ac:dyDescent="0.2">
      <c r="A18" s="8">
        <v>7</v>
      </c>
      <c r="B18" s="9" t="s">
        <v>763</v>
      </c>
      <c r="C18" s="92">
        <f>'AT3A_cvrg(Insti)_PY'!L18</f>
        <v>449</v>
      </c>
      <c r="D18" s="92">
        <f t="shared" si="0"/>
        <v>449</v>
      </c>
      <c r="E18" s="92">
        <f>'AT3B_cvrg(Insti)_UPY '!L17+'AT3C_cvrg(Insti)_UPY '!L17</f>
        <v>173</v>
      </c>
      <c r="F18" s="92">
        <f t="shared" si="1"/>
        <v>173</v>
      </c>
    </row>
    <row r="19" spans="1:6" x14ac:dyDescent="0.2">
      <c r="A19" s="8">
        <v>8</v>
      </c>
      <c r="B19" s="9" t="s">
        <v>764</v>
      </c>
      <c r="C19" s="92">
        <f>'AT3A_cvrg(Insti)_PY'!L19</f>
        <v>602</v>
      </c>
      <c r="D19" s="92">
        <f t="shared" si="0"/>
        <v>602</v>
      </c>
      <c r="E19" s="92">
        <f>'AT3B_cvrg(Insti)_UPY '!L18+'AT3C_cvrg(Insti)_UPY '!L18</f>
        <v>209</v>
      </c>
      <c r="F19" s="92">
        <f t="shared" si="1"/>
        <v>209</v>
      </c>
    </row>
    <row r="20" spans="1:6" x14ac:dyDescent="0.2">
      <c r="A20" s="333">
        <v>9</v>
      </c>
      <c r="B20" s="9" t="s">
        <v>765</v>
      </c>
      <c r="C20" s="92">
        <f>'AT3A_cvrg(Insti)_PY'!L20</f>
        <v>1353</v>
      </c>
      <c r="D20" s="92">
        <f t="shared" si="0"/>
        <v>1353</v>
      </c>
      <c r="E20" s="92">
        <f>'AT3B_cvrg(Insti)_UPY '!L19+'AT3C_cvrg(Insti)_UPY '!L19</f>
        <v>532</v>
      </c>
      <c r="F20" s="92">
        <f t="shared" si="1"/>
        <v>532</v>
      </c>
    </row>
    <row r="21" spans="1:6" x14ac:dyDescent="0.2">
      <c r="A21" s="8">
        <v>10</v>
      </c>
      <c r="B21" s="9" t="s">
        <v>766</v>
      </c>
      <c r="C21" s="92">
        <f>'AT3A_cvrg(Insti)_PY'!L21</f>
        <v>525</v>
      </c>
      <c r="D21" s="92">
        <f t="shared" si="0"/>
        <v>525</v>
      </c>
      <c r="E21" s="92">
        <f>'AT3B_cvrg(Insti)_UPY '!L20+'AT3C_cvrg(Insti)_UPY '!L20</f>
        <v>182</v>
      </c>
      <c r="F21" s="92">
        <f t="shared" si="1"/>
        <v>182</v>
      </c>
    </row>
    <row r="22" spans="1:6" x14ac:dyDescent="0.2">
      <c r="A22" s="8">
        <v>11</v>
      </c>
      <c r="B22" s="9" t="s">
        <v>767</v>
      </c>
      <c r="C22" s="92">
        <f>'AT3A_cvrg(Insti)_PY'!L22</f>
        <v>668</v>
      </c>
      <c r="D22" s="92">
        <f t="shared" si="0"/>
        <v>668</v>
      </c>
      <c r="E22" s="92">
        <f>'AT3B_cvrg(Insti)_UPY '!L21+'AT3C_cvrg(Insti)_UPY '!L21</f>
        <v>308</v>
      </c>
      <c r="F22" s="92">
        <f t="shared" si="1"/>
        <v>308</v>
      </c>
    </row>
    <row r="23" spans="1:6" x14ac:dyDescent="0.2">
      <c r="A23" s="746" t="s">
        <v>17</v>
      </c>
      <c r="B23" s="747"/>
      <c r="C23" s="89">
        <f>SUM(C12:C22)</f>
        <v>8264</v>
      </c>
      <c r="D23" s="89">
        <f t="shared" ref="D23:F23" si="2">SUM(D12:D22)</f>
        <v>8264</v>
      </c>
      <c r="E23" s="89">
        <f t="shared" si="2"/>
        <v>3414</v>
      </c>
      <c r="F23" s="89">
        <f t="shared" si="2"/>
        <v>3414</v>
      </c>
    </row>
    <row r="24" spans="1:6" x14ac:dyDescent="0.2">
      <c r="A24" s="94"/>
      <c r="B24" s="95"/>
      <c r="C24" s="95"/>
      <c r="D24" s="95"/>
      <c r="E24" s="95"/>
      <c r="F24" s="95"/>
    </row>
    <row r="25" spans="1:6" x14ac:dyDescent="0.2">
      <c r="C25" s="85" t="s">
        <v>10</v>
      </c>
    </row>
    <row r="26" spans="1:6" ht="15.75" customHeight="1" x14ac:dyDescent="0.25">
      <c r="A26" s="96" t="s">
        <v>11</v>
      </c>
      <c r="B26" s="96"/>
      <c r="C26" s="96"/>
      <c r="D26" s="96"/>
      <c r="E26" s="96"/>
      <c r="F26" s="363" t="s">
        <v>12</v>
      </c>
    </row>
    <row r="27" spans="1:6" ht="15.6" customHeight="1" x14ac:dyDescent="0.2">
      <c r="A27" s="136"/>
      <c r="B27" s="136"/>
      <c r="C27" s="136"/>
      <c r="D27" s="136"/>
      <c r="E27" s="136"/>
      <c r="F27" s="363" t="s">
        <v>956</v>
      </c>
    </row>
    <row r="28" spans="1:6" ht="15.75" x14ac:dyDescent="0.2">
      <c r="A28" s="136"/>
      <c r="B28" s="136"/>
      <c r="C28" s="136"/>
      <c r="D28" s="136"/>
      <c r="E28" s="136"/>
      <c r="F28" s="363" t="s">
        <v>775</v>
      </c>
    </row>
    <row r="29" spans="1:6" x14ac:dyDescent="0.2">
      <c r="E29" s="97" t="s">
        <v>83</v>
      </c>
    </row>
    <row r="30" spans="1:6" x14ac:dyDescent="0.2">
      <c r="A30" s="985"/>
      <c r="B30" s="985"/>
      <c r="C30" s="985"/>
      <c r="D30" s="985"/>
      <c r="E30" s="985"/>
      <c r="F30" s="985"/>
    </row>
  </sheetData>
  <mergeCells count="10">
    <mergeCell ref="A30:F30"/>
    <mergeCell ref="B3:F3"/>
    <mergeCell ref="B2:F2"/>
    <mergeCell ref="A5:F5"/>
    <mergeCell ref="C9:D9"/>
    <mergeCell ref="E9:F9"/>
    <mergeCell ref="A9:A10"/>
    <mergeCell ref="B9:B10"/>
    <mergeCell ref="A7:B7"/>
    <mergeCell ref="A23:B23"/>
  </mergeCells>
  <phoneticPr fontId="0" type="noConversion"/>
  <printOptions horizontalCentered="1" verticalCentered="1"/>
  <pageMargins left="0.70866141732283505" right="0.70866141732283505" top="0.196850393700787" bottom="0.196850393700787" header="0.31496062992126" footer="0.31496062992126"/>
  <pageSetup paperSize="9" orientation="landscape" r:id="rId1"/>
  <headerFooter>
    <oddFooter>&amp;C- 83 -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topLeftCell="A10" zoomScaleSheetLayoutView="100" workbookViewId="0">
      <selection activeCell="J33" sqref="J33"/>
    </sheetView>
  </sheetViews>
  <sheetFormatPr defaultRowHeight="12.75" x14ac:dyDescent="0.2"/>
  <cols>
    <col min="2" max="2" width="20.5703125" bestFit="1"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x14ac:dyDescent="0.2">
      <c r="A1" s="85"/>
      <c r="B1" s="85"/>
      <c r="C1" s="85"/>
      <c r="D1" s="906"/>
      <c r="E1" s="906"/>
      <c r="F1" s="38"/>
      <c r="G1" s="906" t="s">
        <v>444</v>
      </c>
      <c r="H1" s="906"/>
      <c r="I1" s="906"/>
      <c r="J1" s="906"/>
      <c r="K1" s="98"/>
      <c r="L1" s="85"/>
      <c r="M1" s="85"/>
    </row>
    <row r="2" spans="1:13" ht="15.75" x14ac:dyDescent="0.25">
      <c r="A2" s="983" t="s">
        <v>0</v>
      </c>
      <c r="B2" s="983"/>
      <c r="C2" s="983"/>
      <c r="D2" s="983"/>
      <c r="E2" s="983"/>
      <c r="F2" s="983"/>
      <c r="G2" s="983"/>
      <c r="H2" s="983"/>
      <c r="I2" s="983"/>
      <c r="J2" s="983"/>
      <c r="K2" s="85"/>
      <c r="L2" s="85"/>
      <c r="M2" s="85"/>
    </row>
    <row r="3" spans="1:13" ht="18" x14ac:dyDescent="0.25">
      <c r="A3" s="127"/>
      <c r="B3" s="127"/>
      <c r="C3" s="996" t="s">
        <v>821</v>
      </c>
      <c r="D3" s="996"/>
      <c r="E3" s="996"/>
      <c r="F3" s="996"/>
      <c r="G3" s="996"/>
      <c r="H3" s="996"/>
      <c r="I3" s="996"/>
      <c r="J3" s="127"/>
      <c r="K3" s="85"/>
      <c r="L3" s="85"/>
      <c r="M3" s="85"/>
    </row>
    <row r="4" spans="1:13" ht="15.75" x14ac:dyDescent="0.25">
      <c r="A4" s="833" t="s">
        <v>443</v>
      </c>
      <c r="B4" s="833"/>
      <c r="C4" s="833"/>
      <c r="D4" s="833"/>
      <c r="E4" s="833"/>
      <c r="F4" s="833"/>
      <c r="G4" s="833"/>
      <c r="H4" s="833"/>
      <c r="I4" s="833"/>
      <c r="J4" s="833"/>
      <c r="K4" s="85"/>
      <c r="L4" s="85"/>
      <c r="M4" s="85"/>
    </row>
    <row r="5" spans="1:13" ht="15.75" x14ac:dyDescent="0.25">
      <c r="A5" s="791" t="s">
        <v>756</v>
      </c>
      <c r="B5" s="791"/>
      <c r="C5" s="87"/>
      <c r="D5" s="87"/>
      <c r="E5" s="87"/>
      <c r="F5" s="87"/>
      <c r="G5" s="87"/>
      <c r="H5" s="87"/>
      <c r="I5" s="87"/>
      <c r="J5" s="87"/>
      <c r="K5" s="85"/>
      <c r="L5" s="85"/>
      <c r="M5" s="85"/>
    </row>
    <row r="6" spans="1:13" x14ac:dyDescent="0.2">
      <c r="A6" s="85"/>
      <c r="B6" s="85"/>
      <c r="C6" s="85"/>
      <c r="D6" s="85"/>
      <c r="E6" s="85"/>
      <c r="F6" s="85"/>
      <c r="G6" s="85"/>
      <c r="H6" s="85"/>
      <c r="I6" s="85"/>
      <c r="J6" s="85"/>
      <c r="K6" s="85"/>
      <c r="L6" s="85"/>
      <c r="M6" s="85"/>
    </row>
    <row r="7" spans="1:13" ht="18" x14ac:dyDescent="0.25">
      <c r="A7" s="88"/>
      <c r="B7" s="85"/>
      <c r="C7" s="85"/>
      <c r="D7" s="85"/>
      <c r="E7" s="85"/>
      <c r="F7" s="85"/>
      <c r="G7" s="85"/>
      <c r="H7" s="85"/>
      <c r="I7" s="85"/>
      <c r="J7" s="85"/>
      <c r="K7" s="85"/>
      <c r="L7" s="85"/>
      <c r="M7" s="85"/>
    </row>
    <row r="8" spans="1:13" ht="21.75" customHeight="1" x14ac:dyDescent="0.2">
      <c r="A8" s="991" t="s">
        <v>2</v>
      </c>
      <c r="B8" s="991" t="s">
        <v>3</v>
      </c>
      <c r="C8" s="993" t="s">
        <v>138</v>
      </c>
      <c r="D8" s="994"/>
      <c r="E8" s="994"/>
      <c r="F8" s="994"/>
      <c r="G8" s="994"/>
      <c r="H8" s="994"/>
      <c r="I8" s="994"/>
      <c r="J8" s="995"/>
      <c r="K8" s="85"/>
      <c r="L8" s="85"/>
      <c r="M8" s="85"/>
    </row>
    <row r="9" spans="1:13" ht="39.75" customHeight="1" x14ac:dyDescent="0.2">
      <c r="A9" s="992"/>
      <c r="B9" s="992"/>
      <c r="C9" s="90" t="s">
        <v>195</v>
      </c>
      <c r="D9" s="90" t="s">
        <v>118</v>
      </c>
      <c r="E9" s="90" t="s">
        <v>384</v>
      </c>
      <c r="F9" s="134" t="s">
        <v>165</v>
      </c>
      <c r="G9" s="134" t="s">
        <v>119</v>
      </c>
      <c r="H9" s="154" t="s">
        <v>194</v>
      </c>
      <c r="I9" s="154" t="s">
        <v>800</v>
      </c>
      <c r="J9" s="91" t="s">
        <v>17</v>
      </c>
      <c r="K9" s="97"/>
      <c r="L9" s="97"/>
      <c r="M9" s="97"/>
    </row>
    <row r="10" spans="1:13" s="14" customFormat="1" x14ac:dyDescent="0.2">
      <c r="A10" s="320">
        <v>1</v>
      </c>
      <c r="B10" s="320">
        <v>2</v>
      </c>
      <c r="C10" s="320">
        <v>3</v>
      </c>
      <c r="D10" s="320">
        <v>4</v>
      </c>
      <c r="E10" s="320">
        <v>5</v>
      </c>
      <c r="F10" s="320">
        <v>6</v>
      </c>
      <c r="G10" s="320">
        <v>7</v>
      </c>
      <c r="H10" s="321">
        <v>8</v>
      </c>
      <c r="I10" s="321">
        <v>9</v>
      </c>
      <c r="J10" s="322">
        <v>10</v>
      </c>
      <c r="K10" s="97"/>
      <c r="L10" s="97"/>
      <c r="M10" s="97"/>
    </row>
    <row r="11" spans="1:13" x14ac:dyDescent="0.2">
      <c r="A11" s="8">
        <v>1</v>
      </c>
      <c r="B11" s="9" t="s">
        <v>757</v>
      </c>
      <c r="C11" s="616">
        <v>0</v>
      </c>
      <c r="D11" s="616">
        <v>0</v>
      </c>
      <c r="E11" s="616">
        <v>1985</v>
      </c>
      <c r="F11" s="616">
        <v>0</v>
      </c>
      <c r="G11" s="616">
        <v>0</v>
      </c>
      <c r="H11" s="616">
        <v>0</v>
      </c>
      <c r="I11" s="495">
        <v>3024</v>
      </c>
      <c r="J11" s="617">
        <f>SUM(C11:I11)</f>
        <v>5009</v>
      </c>
      <c r="K11" s="85"/>
      <c r="L11" s="85"/>
      <c r="M11" s="85"/>
    </row>
    <row r="12" spans="1:13" x14ac:dyDescent="0.2">
      <c r="A12" s="8">
        <v>2</v>
      </c>
      <c r="B12" s="9" t="s">
        <v>758</v>
      </c>
      <c r="C12" s="616">
        <v>0</v>
      </c>
      <c r="D12" s="616">
        <v>0</v>
      </c>
      <c r="E12" s="616">
        <v>936</v>
      </c>
      <c r="F12" s="616">
        <v>0</v>
      </c>
      <c r="G12" s="616">
        <v>0</v>
      </c>
      <c r="H12" s="616">
        <v>0</v>
      </c>
      <c r="I12" s="495">
        <v>1639</v>
      </c>
      <c r="J12" s="617">
        <f t="shared" ref="J12:J21" si="0">SUM(C12:I12)</f>
        <v>2575</v>
      </c>
      <c r="K12" s="85"/>
      <c r="L12" s="85"/>
      <c r="M12" s="85"/>
    </row>
    <row r="13" spans="1:13" x14ac:dyDescent="0.2">
      <c r="A13" s="8">
        <v>3</v>
      </c>
      <c r="B13" s="9" t="s">
        <v>759</v>
      </c>
      <c r="C13" s="616">
        <v>0</v>
      </c>
      <c r="D13" s="616">
        <v>0</v>
      </c>
      <c r="E13" s="616">
        <v>1396</v>
      </c>
      <c r="F13" s="616">
        <v>0</v>
      </c>
      <c r="G13" s="616">
        <v>0</v>
      </c>
      <c r="H13" s="616">
        <v>0</v>
      </c>
      <c r="I13" s="616">
        <v>2337</v>
      </c>
      <c r="J13" s="617">
        <f t="shared" si="0"/>
        <v>3733</v>
      </c>
      <c r="K13" s="85"/>
      <c r="L13" s="85"/>
      <c r="M13" s="85"/>
    </row>
    <row r="14" spans="1:13" x14ac:dyDescent="0.2">
      <c r="A14" s="8">
        <v>4</v>
      </c>
      <c r="B14" s="9" t="s">
        <v>760</v>
      </c>
      <c r="C14" s="616">
        <v>0</v>
      </c>
      <c r="D14" s="616">
        <v>0</v>
      </c>
      <c r="E14" s="616">
        <v>816</v>
      </c>
      <c r="F14" s="616">
        <v>0</v>
      </c>
      <c r="G14" s="616">
        <v>0</v>
      </c>
      <c r="H14" s="616">
        <v>0</v>
      </c>
      <c r="I14" s="495">
        <v>1009</v>
      </c>
      <c r="J14" s="617">
        <f t="shared" si="0"/>
        <v>1825</v>
      </c>
      <c r="K14" s="85"/>
      <c r="L14" s="85"/>
      <c r="M14" s="85"/>
    </row>
    <row r="15" spans="1:13" x14ac:dyDescent="0.2">
      <c r="A15" s="8">
        <v>5</v>
      </c>
      <c r="B15" s="9" t="s">
        <v>761</v>
      </c>
      <c r="C15" s="616">
        <v>0</v>
      </c>
      <c r="D15" s="616">
        <v>0</v>
      </c>
      <c r="E15" s="616">
        <v>975</v>
      </c>
      <c r="F15" s="616">
        <v>0</v>
      </c>
      <c r="G15" s="616">
        <v>0</v>
      </c>
      <c r="H15" s="616">
        <v>0</v>
      </c>
      <c r="I15" s="495">
        <v>1609</v>
      </c>
      <c r="J15" s="617">
        <f t="shared" si="0"/>
        <v>2584</v>
      </c>
      <c r="K15" s="85"/>
      <c r="L15" s="85"/>
      <c r="M15" s="85"/>
    </row>
    <row r="16" spans="1:13" x14ac:dyDescent="0.2">
      <c r="A16" s="332">
        <v>6</v>
      </c>
      <c r="B16" s="204" t="s">
        <v>762</v>
      </c>
      <c r="C16" s="616">
        <v>0</v>
      </c>
      <c r="D16" s="616">
        <v>0</v>
      </c>
      <c r="E16" s="616">
        <v>569</v>
      </c>
      <c r="F16" s="616">
        <v>0</v>
      </c>
      <c r="G16" s="616">
        <v>0</v>
      </c>
      <c r="H16" s="616">
        <v>0</v>
      </c>
      <c r="I16" s="495">
        <v>735</v>
      </c>
      <c r="J16" s="617">
        <f t="shared" si="0"/>
        <v>1304</v>
      </c>
      <c r="K16" s="85"/>
      <c r="L16" s="85"/>
      <c r="M16" s="85"/>
    </row>
    <row r="17" spans="1:13" x14ac:dyDescent="0.2">
      <c r="A17" s="8">
        <v>7</v>
      </c>
      <c r="B17" s="9" t="s">
        <v>763</v>
      </c>
      <c r="C17" s="616">
        <v>0</v>
      </c>
      <c r="D17" s="616">
        <v>0</v>
      </c>
      <c r="E17" s="616">
        <v>622</v>
      </c>
      <c r="F17" s="616">
        <v>0</v>
      </c>
      <c r="G17" s="616">
        <v>0</v>
      </c>
      <c r="H17" s="616">
        <v>0</v>
      </c>
      <c r="I17" s="495">
        <v>1244</v>
      </c>
      <c r="J17" s="617">
        <f t="shared" si="0"/>
        <v>1866</v>
      </c>
      <c r="K17" s="85"/>
      <c r="L17" s="85"/>
      <c r="M17" s="85"/>
    </row>
    <row r="18" spans="1:13" x14ac:dyDescent="0.2">
      <c r="A18" s="8">
        <v>8</v>
      </c>
      <c r="B18" s="9" t="s">
        <v>764</v>
      </c>
      <c r="C18" s="616">
        <v>0</v>
      </c>
      <c r="D18" s="616">
        <v>0</v>
      </c>
      <c r="E18" s="616">
        <v>811</v>
      </c>
      <c r="F18" s="616">
        <v>0</v>
      </c>
      <c r="G18" s="616">
        <v>0</v>
      </c>
      <c r="H18" s="616">
        <v>0</v>
      </c>
      <c r="I18" s="495">
        <v>1372</v>
      </c>
      <c r="J18" s="617">
        <f t="shared" si="0"/>
        <v>2183</v>
      </c>
      <c r="K18" s="85"/>
      <c r="L18" s="85"/>
      <c r="M18" s="85"/>
    </row>
    <row r="19" spans="1:13" x14ac:dyDescent="0.2">
      <c r="A19" s="333">
        <v>9</v>
      </c>
      <c r="B19" s="9" t="s">
        <v>765</v>
      </c>
      <c r="C19" s="616">
        <v>0</v>
      </c>
      <c r="D19" s="616">
        <v>0</v>
      </c>
      <c r="E19" s="616">
        <v>1885</v>
      </c>
      <c r="F19" s="616">
        <v>0</v>
      </c>
      <c r="G19" s="616">
        <v>0</v>
      </c>
      <c r="H19" s="616">
        <v>0</v>
      </c>
      <c r="I19" s="495">
        <v>2793</v>
      </c>
      <c r="J19" s="617">
        <f t="shared" si="0"/>
        <v>4678</v>
      </c>
      <c r="K19" s="85"/>
      <c r="L19" s="85"/>
      <c r="M19" s="85"/>
    </row>
    <row r="20" spans="1:13" x14ac:dyDescent="0.2">
      <c r="A20" s="8">
        <v>10</v>
      </c>
      <c r="B20" s="9" t="s">
        <v>766</v>
      </c>
      <c r="C20" s="616">
        <v>0</v>
      </c>
      <c r="D20" s="616">
        <v>0</v>
      </c>
      <c r="E20" s="616">
        <v>707</v>
      </c>
      <c r="F20" s="616">
        <v>0</v>
      </c>
      <c r="G20" s="616">
        <v>0</v>
      </c>
      <c r="H20" s="616">
        <v>0</v>
      </c>
      <c r="I20" s="495">
        <v>1104</v>
      </c>
      <c r="J20" s="617">
        <f t="shared" si="0"/>
        <v>1811</v>
      </c>
      <c r="K20" s="85"/>
      <c r="L20" s="85"/>
      <c r="M20" s="85"/>
    </row>
    <row r="21" spans="1:13" x14ac:dyDescent="0.2">
      <c r="A21" s="8">
        <v>11</v>
      </c>
      <c r="B21" s="9" t="s">
        <v>767</v>
      </c>
      <c r="C21" s="616">
        <v>0</v>
      </c>
      <c r="D21" s="616">
        <v>0</v>
      </c>
      <c r="E21" s="616">
        <v>976</v>
      </c>
      <c r="F21" s="616">
        <v>0</v>
      </c>
      <c r="G21" s="616">
        <v>0</v>
      </c>
      <c r="H21" s="616">
        <v>0</v>
      </c>
      <c r="I21" s="495">
        <v>1534</v>
      </c>
      <c r="J21" s="617">
        <f t="shared" si="0"/>
        <v>2510</v>
      </c>
      <c r="K21" s="85"/>
      <c r="L21" s="85"/>
      <c r="M21" s="85"/>
    </row>
    <row r="22" spans="1:13" s="14" customFormat="1" x14ac:dyDescent="0.2">
      <c r="A22" s="746" t="s">
        <v>17</v>
      </c>
      <c r="B22" s="747"/>
      <c r="C22" s="615">
        <f>SUM(C11:C21)</f>
        <v>0</v>
      </c>
      <c r="D22" s="615">
        <f t="shared" ref="D22:J22" si="1">SUM(D11:D21)</f>
        <v>0</v>
      </c>
      <c r="E22" s="615">
        <f t="shared" si="1"/>
        <v>11678</v>
      </c>
      <c r="F22" s="615">
        <f t="shared" si="1"/>
        <v>0</v>
      </c>
      <c r="G22" s="615">
        <f t="shared" si="1"/>
        <v>0</v>
      </c>
      <c r="H22" s="615">
        <f t="shared" si="1"/>
        <v>0</v>
      </c>
      <c r="I22" s="615">
        <f t="shared" si="1"/>
        <v>18400</v>
      </c>
      <c r="J22" s="615">
        <f t="shared" si="1"/>
        <v>30078</v>
      </c>
      <c r="K22" s="97"/>
      <c r="L22" s="97"/>
      <c r="M22" s="97"/>
    </row>
    <row r="23" spans="1:13" x14ac:dyDescent="0.2">
      <c r="A23" s="93"/>
      <c r="B23" s="85"/>
      <c r="C23" s="85"/>
      <c r="D23" s="85"/>
      <c r="E23" s="85"/>
      <c r="F23" s="85"/>
      <c r="G23" s="85"/>
      <c r="H23" s="85"/>
      <c r="I23" s="85"/>
      <c r="J23" s="85"/>
      <c r="K23" s="85"/>
      <c r="L23" s="85"/>
      <c r="M23" s="85"/>
    </row>
    <row r="24" spans="1:13" x14ac:dyDescent="0.2">
      <c r="A24" s="85"/>
      <c r="B24" s="85"/>
      <c r="C24" s="85"/>
      <c r="D24" s="85"/>
      <c r="E24" s="85"/>
      <c r="F24" s="85"/>
      <c r="G24" s="85"/>
      <c r="H24" s="85"/>
      <c r="I24" s="85"/>
      <c r="J24" s="85"/>
      <c r="K24" s="85"/>
      <c r="L24" s="85"/>
      <c r="M24" s="85"/>
    </row>
    <row r="25" spans="1:13" x14ac:dyDescent="0.2">
      <c r="A25" s="85" t="s">
        <v>120</v>
      </c>
      <c r="B25" s="85"/>
      <c r="C25" s="85"/>
      <c r="D25" s="85"/>
      <c r="E25" s="85"/>
      <c r="F25" s="85"/>
      <c r="G25" s="85"/>
      <c r="H25" s="85"/>
      <c r="I25" s="85"/>
      <c r="J25" s="85"/>
      <c r="K25" s="85"/>
      <c r="L25" s="85"/>
      <c r="M25" s="85"/>
    </row>
    <row r="26" spans="1:13" x14ac:dyDescent="0.2">
      <c r="A26" s="85" t="s">
        <v>196</v>
      </c>
      <c r="B26" s="85"/>
      <c r="C26" s="85"/>
      <c r="D26" s="85"/>
      <c r="E26" s="85"/>
      <c r="F26" s="85"/>
      <c r="G26" s="85"/>
      <c r="H26" s="85"/>
      <c r="I26" s="85"/>
      <c r="J26" s="85"/>
      <c r="K26" s="85"/>
      <c r="L26" s="85"/>
      <c r="M26" s="85"/>
    </row>
    <row r="27" spans="1:13" x14ac:dyDescent="0.2">
      <c r="A27" t="s">
        <v>121</v>
      </c>
    </row>
    <row r="28" spans="1:13" x14ac:dyDescent="0.2">
      <c r="A28" s="977" t="s">
        <v>122</v>
      </c>
      <c r="B28" s="977"/>
      <c r="C28" s="977"/>
      <c r="D28" s="977"/>
      <c r="E28" s="977"/>
      <c r="F28" s="977"/>
      <c r="G28" s="977"/>
      <c r="H28" s="977"/>
      <c r="I28" s="977"/>
      <c r="J28" s="977"/>
      <c r="K28" s="977"/>
      <c r="L28" s="977"/>
      <c r="M28" s="977"/>
    </row>
    <row r="29" spans="1:13" x14ac:dyDescent="0.2">
      <c r="A29" s="990" t="s">
        <v>123</v>
      </c>
      <c r="B29" s="990"/>
      <c r="C29" s="990"/>
      <c r="D29" s="990"/>
      <c r="E29" s="85"/>
      <c r="F29" s="85"/>
      <c r="G29" s="85"/>
      <c r="H29" s="85"/>
      <c r="I29" s="85"/>
      <c r="J29" s="85"/>
      <c r="K29" s="85"/>
      <c r="L29" s="85"/>
      <c r="M29" s="85"/>
    </row>
    <row r="30" spans="1:13" x14ac:dyDescent="0.2">
      <c r="A30" s="135" t="s">
        <v>166</v>
      </c>
      <c r="B30" s="135"/>
      <c r="C30" s="135"/>
      <c r="D30" s="135"/>
      <c r="E30" s="85"/>
      <c r="F30" s="85"/>
      <c r="G30" s="85"/>
      <c r="H30" s="85"/>
      <c r="I30" s="85"/>
      <c r="J30" s="85"/>
      <c r="K30" s="85"/>
      <c r="L30" s="85"/>
      <c r="M30" s="85"/>
    </row>
    <row r="31" spans="1:13" x14ac:dyDescent="0.2">
      <c r="A31" s="135"/>
      <c r="B31" s="135"/>
      <c r="C31" s="135"/>
      <c r="D31" s="135"/>
      <c r="E31" s="85"/>
      <c r="F31" s="85"/>
      <c r="G31" s="85"/>
      <c r="H31" s="85"/>
      <c r="I31" s="85"/>
      <c r="J31" s="85"/>
      <c r="K31" s="85"/>
      <c r="L31" s="85"/>
      <c r="M31" s="85"/>
    </row>
    <row r="32" spans="1:13" ht="15.75" x14ac:dyDescent="0.25">
      <c r="A32" s="96" t="s">
        <v>11</v>
      </c>
      <c r="B32" s="96"/>
      <c r="C32" s="96"/>
      <c r="D32" s="96"/>
      <c r="E32" s="96"/>
      <c r="F32" s="96"/>
      <c r="G32" s="96"/>
      <c r="H32" s="96"/>
      <c r="I32" s="96"/>
      <c r="J32" s="363" t="s">
        <v>12</v>
      </c>
      <c r="K32" s="136"/>
      <c r="L32" s="85"/>
      <c r="M32" s="85"/>
    </row>
    <row r="33" spans="1:13" ht="15.75" x14ac:dyDescent="0.2">
      <c r="A33" s="136"/>
      <c r="B33" s="136"/>
      <c r="C33" s="136"/>
      <c r="D33" s="136"/>
      <c r="E33" s="136"/>
      <c r="F33" s="136"/>
      <c r="G33" s="136"/>
      <c r="H33" s="136"/>
      <c r="I33" s="136"/>
      <c r="J33" s="363" t="s">
        <v>956</v>
      </c>
      <c r="K33" s="85"/>
      <c r="L33" s="85"/>
      <c r="M33" s="85"/>
    </row>
    <row r="34" spans="1:13" ht="15.75" customHeight="1" x14ac:dyDescent="0.2">
      <c r="A34" s="136"/>
      <c r="B34" s="136"/>
      <c r="C34" s="136"/>
      <c r="D34" s="136"/>
      <c r="E34" s="136"/>
      <c r="F34" s="136"/>
      <c r="G34" s="136"/>
      <c r="H34" s="136"/>
      <c r="I34" s="136"/>
      <c r="J34" s="363" t="s">
        <v>775</v>
      </c>
      <c r="K34" s="136"/>
      <c r="L34" s="85"/>
      <c r="M34" s="85"/>
    </row>
    <row r="35" spans="1:13" x14ac:dyDescent="0.2">
      <c r="A35" s="85"/>
      <c r="B35" s="85"/>
      <c r="C35" s="85"/>
      <c r="D35" s="85"/>
      <c r="E35" s="85"/>
      <c r="F35" s="85"/>
      <c r="G35" s="34" t="s">
        <v>83</v>
      </c>
      <c r="H35" s="34"/>
      <c r="I35" s="34"/>
      <c r="J35" s="34"/>
      <c r="K35" s="34"/>
      <c r="L35" s="34"/>
      <c r="M35" s="85"/>
    </row>
    <row r="36" spans="1:13" x14ac:dyDescent="0.2">
      <c r="A36" s="402"/>
      <c r="B36" s="402"/>
      <c r="C36" s="402"/>
      <c r="D36" s="402"/>
      <c r="E36" s="402"/>
      <c r="F36" s="402"/>
      <c r="G36" s="402"/>
      <c r="H36" s="402"/>
      <c r="I36" s="402"/>
      <c r="J36" s="402"/>
      <c r="K36" s="85"/>
      <c r="L36" s="85"/>
      <c r="M36" s="85"/>
    </row>
  </sheetData>
  <mergeCells count="14">
    <mergeCell ref="C3:I3"/>
    <mergeCell ref="A28:D28"/>
    <mergeCell ref="E28:J28"/>
    <mergeCell ref="D1:E1"/>
    <mergeCell ref="G1:J1"/>
    <mergeCell ref="A2:J2"/>
    <mergeCell ref="A4:J4"/>
    <mergeCell ref="A5:B5"/>
    <mergeCell ref="A22:B22"/>
    <mergeCell ref="A29:D29"/>
    <mergeCell ref="K28:M28"/>
    <mergeCell ref="A8:A9"/>
    <mergeCell ref="B8:B9"/>
    <mergeCell ref="C8:J8"/>
  </mergeCells>
  <phoneticPr fontId="0" type="noConversion"/>
  <printOptions horizontalCentered="1" verticalCentered="1"/>
  <pageMargins left="0.70866141732283505" right="0.70866141732283505" top="0.196850393700787" bottom="0.196850393700787" header="0.31496062992126" footer="0.31496062992126"/>
  <pageSetup paperSize="9" scale="92" orientation="landscape" r:id="rId1"/>
  <headerFooter>
    <oddFooter>&amp;C- 84 -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view="pageBreakPreview" topLeftCell="A4" zoomScale="85" zoomScaleSheetLayoutView="85" workbookViewId="0">
      <selection activeCell="M31" sqref="M31"/>
    </sheetView>
  </sheetViews>
  <sheetFormatPr defaultRowHeight="12.75" x14ac:dyDescent="0.2"/>
  <cols>
    <col min="1" max="1" width="6.140625" customWidth="1"/>
    <col min="2" max="2" width="20.5703125" bestFit="1" customWidth="1"/>
    <col min="3" max="3" width="10.85546875" bestFit="1" customWidth="1"/>
    <col min="4" max="4" width="16.42578125" bestFit="1" customWidth="1"/>
    <col min="5" max="5" width="14.5703125" bestFit="1" customWidth="1"/>
    <col min="6" max="6" width="13.42578125" bestFit="1" customWidth="1"/>
    <col min="7" max="7" width="15.140625" bestFit="1" customWidth="1"/>
    <col min="8" max="8" width="16.42578125" bestFit="1" customWidth="1"/>
    <col min="9" max="9" width="14.5703125" bestFit="1" customWidth="1"/>
    <col min="10" max="10" width="14.42578125" bestFit="1" customWidth="1"/>
    <col min="11" max="11" width="15.140625" bestFit="1" customWidth="1"/>
    <col min="12" max="12" width="16.42578125" bestFit="1" customWidth="1"/>
    <col min="13" max="13" width="18.7109375" customWidth="1"/>
    <col min="14" max="14" width="12.28515625" customWidth="1"/>
    <col min="15" max="15" width="12.7109375" customWidth="1"/>
    <col min="16" max="16" width="16.140625" customWidth="1"/>
  </cols>
  <sheetData>
    <row r="1" spans="1:26" ht="15" x14ac:dyDescent="0.2">
      <c r="A1" s="85"/>
      <c r="B1" s="85"/>
      <c r="C1" s="85"/>
      <c r="D1" s="85"/>
      <c r="E1" s="85"/>
      <c r="F1" s="85"/>
      <c r="G1" s="85"/>
      <c r="H1" s="85"/>
      <c r="I1" s="85"/>
      <c r="J1" s="85"/>
      <c r="K1" s="85"/>
      <c r="L1" s="906" t="s">
        <v>544</v>
      </c>
      <c r="M1" s="906"/>
      <c r="N1" s="98"/>
      <c r="O1" s="85"/>
      <c r="P1" s="85"/>
    </row>
    <row r="2" spans="1:26" ht="15.75" x14ac:dyDescent="0.25">
      <c r="A2" s="983" t="s">
        <v>0</v>
      </c>
      <c r="B2" s="983"/>
      <c r="C2" s="983"/>
      <c r="D2" s="983"/>
      <c r="E2" s="983"/>
      <c r="F2" s="983"/>
      <c r="G2" s="983"/>
      <c r="H2" s="983"/>
      <c r="I2" s="983"/>
      <c r="J2" s="983"/>
      <c r="K2" s="983"/>
      <c r="L2" s="983"/>
      <c r="M2" s="983"/>
      <c r="N2" s="85"/>
      <c r="O2" s="85"/>
      <c r="P2" s="85"/>
    </row>
    <row r="3" spans="1:26" ht="20.25" x14ac:dyDescent="0.3">
      <c r="A3" s="832" t="s">
        <v>821</v>
      </c>
      <c r="B3" s="832"/>
      <c r="C3" s="832"/>
      <c r="D3" s="832"/>
      <c r="E3" s="832"/>
      <c r="F3" s="832"/>
      <c r="G3" s="832"/>
      <c r="H3" s="832"/>
      <c r="I3" s="832"/>
      <c r="J3" s="832"/>
      <c r="K3" s="832"/>
      <c r="L3" s="832"/>
      <c r="M3" s="832"/>
      <c r="N3" s="85"/>
      <c r="O3" s="85"/>
      <c r="P3" s="85"/>
    </row>
    <row r="4" spans="1:26" x14ac:dyDescent="0.2">
      <c r="A4" s="85"/>
      <c r="B4" s="85"/>
      <c r="C4" s="85"/>
      <c r="D4" s="85"/>
      <c r="E4" s="85"/>
      <c r="F4" s="85"/>
      <c r="G4" s="85"/>
      <c r="H4" s="85"/>
      <c r="I4" s="85"/>
      <c r="J4" s="85"/>
      <c r="K4" s="85"/>
      <c r="L4" s="85"/>
      <c r="M4" s="85"/>
      <c r="N4" s="85"/>
      <c r="O4" s="85"/>
      <c r="P4" s="85"/>
    </row>
    <row r="5" spans="1:26" ht="15.75" x14ac:dyDescent="0.25">
      <c r="A5" s="833" t="s">
        <v>543</v>
      </c>
      <c r="B5" s="833"/>
      <c r="C5" s="833"/>
      <c r="D5" s="833"/>
      <c r="E5" s="833"/>
      <c r="F5" s="833"/>
      <c r="G5" s="833"/>
      <c r="H5" s="833"/>
      <c r="I5" s="833"/>
      <c r="J5" s="833"/>
      <c r="K5" s="833"/>
      <c r="L5" s="833"/>
      <c r="M5" s="833"/>
      <c r="N5" s="85"/>
      <c r="O5" s="85"/>
      <c r="P5" s="85"/>
    </row>
    <row r="6" spans="1:26" x14ac:dyDescent="0.2">
      <c r="A6" s="85"/>
      <c r="B6" s="85"/>
      <c r="C6" s="85"/>
      <c r="D6" s="85"/>
      <c r="E6" s="85"/>
      <c r="F6" s="85"/>
      <c r="G6" s="85"/>
      <c r="H6" s="85"/>
      <c r="I6" s="85"/>
      <c r="J6" s="85"/>
      <c r="K6" s="85"/>
      <c r="L6" s="85"/>
      <c r="M6" s="85"/>
      <c r="N6" s="85"/>
      <c r="O6" s="85"/>
      <c r="P6" s="85"/>
    </row>
    <row r="7" spans="1:26" x14ac:dyDescent="0.2">
      <c r="A7" s="791" t="s">
        <v>773</v>
      </c>
      <c r="B7" s="791"/>
      <c r="C7" s="30"/>
      <c r="D7" s="30"/>
      <c r="E7" s="30"/>
      <c r="F7" s="85"/>
      <c r="G7" s="85"/>
      <c r="H7" s="85"/>
      <c r="I7" s="85"/>
      <c r="J7" s="85"/>
      <c r="K7" s="85"/>
      <c r="L7" s="85"/>
      <c r="M7" s="85"/>
      <c r="N7" s="85"/>
      <c r="O7" s="85"/>
      <c r="P7" s="85"/>
    </row>
    <row r="8" spans="1:26" ht="18" x14ac:dyDescent="0.25">
      <c r="A8" s="88"/>
      <c r="B8" s="88"/>
      <c r="C8" s="88"/>
      <c r="D8" s="88"/>
      <c r="E8" s="88"/>
      <c r="F8" s="85"/>
      <c r="G8" s="85"/>
      <c r="H8" s="85"/>
      <c r="I8" s="85"/>
      <c r="J8" s="85"/>
      <c r="K8" s="85"/>
      <c r="L8" s="85"/>
      <c r="M8" s="85"/>
      <c r="N8" s="85"/>
      <c r="O8" s="85"/>
      <c r="P8" s="85"/>
    </row>
    <row r="9" spans="1:26" ht="19.899999999999999" customHeight="1" x14ac:dyDescent="0.2">
      <c r="A9" s="978" t="s">
        <v>2</v>
      </c>
      <c r="B9" s="978" t="s">
        <v>3</v>
      </c>
      <c r="C9" s="997" t="s">
        <v>118</v>
      </c>
      <c r="D9" s="997"/>
      <c r="E9" s="998"/>
      <c r="F9" s="999" t="s">
        <v>119</v>
      </c>
      <c r="G9" s="997"/>
      <c r="H9" s="997"/>
      <c r="I9" s="998"/>
      <c r="J9" s="999" t="s">
        <v>194</v>
      </c>
      <c r="K9" s="997"/>
      <c r="L9" s="997"/>
      <c r="M9" s="998"/>
      <c r="Y9" s="9"/>
      <c r="Z9" s="12"/>
    </row>
    <row r="10" spans="1:26" ht="45.75" customHeight="1" x14ac:dyDescent="0.2">
      <c r="A10" s="978"/>
      <c r="B10" s="978"/>
      <c r="C10" s="138" t="s">
        <v>386</v>
      </c>
      <c r="D10" s="4" t="s">
        <v>383</v>
      </c>
      <c r="E10" s="138" t="s">
        <v>197</v>
      </c>
      <c r="F10" s="4" t="s">
        <v>381</v>
      </c>
      <c r="G10" s="138" t="s">
        <v>382</v>
      </c>
      <c r="H10" s="4" t="s">
        <v>383</v>
      </c>
      <c r="I10" s="138" t="s">
        <v>197</v>
      </c>
      <c r="J10" s="4" t="s">
        <v>385</v>
      </c>
      <c r="K10" s="138" t="s">
        <v>382</v>
      </c>
      <c r="L10" s="4" t="s">
        <v>383</v>
      </c>
      <c r="M10" s="5" t="s">
        <v>197</v>
      </c>
    </row>
    <row r="11" spans="1:26" s="14" customFormat="1" x14ac:dyDescent="0.2">
      <c r="A11" s="320">
        <v>1</v>
      </c>
      <c r="B11" s="320">
        <v>2</v>
      </c>
      <c r="C11" s="320">
        <v>3</v>
      </c>
      <c r="D11" s="320">
        <v>4</v>
      </c>
      <c r="E11" s="320">
        <v>5</v>
      </c>
      <c r="F11" s="320">
        <v>6</v>
      </c>
      <c r="G11" s="320">
        <v>7</v>
      </c>
      <c r="H11" s="320">
        <v>8</v>
      </c>
      <c r="I11" s="320">
        <v>9</v>
      </c>
      <c r="J11" s="320">
        <v>10</v>
      </c>
      <c r="K11" s="320">
        <v>11</v>
      </c>
      <c r="L11" s="320">
        <v>12</v>
      </c>
      <c r="M11" s="320">
        <v>13</v>
      </c>
    </row>
    <row r="12" spans="1:26" x14ac:dyDescent="0.2">
      <c r="A12" s="92">
        <v>1</v>
      </c>
      <c r="B12" s="9" t="s">
        <v>757</v>
      </c>
      <c r="C12" s="92">
        <v>0</v>
      </c>
      <c r="D12" s="92">
        <v>0</v>
      </c>
      <c r="E12" s="92">
        <v>0</v>
      </c>
      <c r="F12" s="92">
        <v>0</v>
      </c>
      <c r="G12" s="92">
        <v>0</v>
      </c>
      <c r="H12" s="92">
        <v>0</v>
      </c>
      <c r="I12" s="92">
        <v>0</v>
      </c>
      <c r="J12" s="92">
        <v>0</v>
      </c>
      <c r="K12" s="92">
        <v>0</v>
      </c>
      <c r="L12" s="92">
        <v>0</v>
      </c>
      <c r="M12" s="92">
        <v>0</v>
      </c>
    </row>
    <row r="13" spans="1:26" x14ac:dyDescent="0.2">
      <c r="A13" s="92">
        <v>2</v>
      </c>
      <c r="B13" s="9" t="s">
        <v>758</v>
      </c>
      <c r="C13" s="92">
        <v>0</v>
      </c>
      <c r="D13" s="92">
        <v>0</v>
      </c>
      <c r="E13" s="92">
        <v>0</v>
      </c>
      <c r="F13" s="92">
        <v>0</v>
      </c>
      <c r="G13" s="92">
        <v>0</v>
      </c>
      <c r="H13" s="92">
        <v>0</v>
      </c>
      <c r="I13" s="92">
        <v>0</v>
      </c>
      <c r="J13" s="92">
        <v>0</v>
      </c>
      <c r="K13" s="92">
        <v>0</v>
      </c>
      <c r="L13" s="92">
        <v>0</v>
      </c>
      <c r="M13" s="92">
        <v>0</v>
      </c>
    </row>
    <row r="14" spans="1:26" x14ac:dyDescent="0.2">
      <c r="A14" s="92">
        <v>3</v>
      </c>
      <c r="B14" s="9" t="s">
        <v>759</v>
      </c>
      <c r="C14" s="92">
        <v>0</v>
      </c>
      <c r="D14" s="92">
        <v>0</v>
      </c>
      <c r="E14" s="92">
        <v>0</v>
      </c>
      <c r="F14" s="92">
        <v>0</v>
      </c>
      <c r="G14" s="92">
        <v>0</v>
      </c>
      <c r="H14" s="92">
        <v>0</v>
      </c>
      <c r="I14" s="92">
        <v>0</v>
      </c>
      <c r="J14" s="92">
        <v>0</v>
      </c>
      <c r="K14" s="92">
        <v>0</v>
      </c>
      <c r="L14" s="92">
        <v>0</v>
      </c>
      <c r="M14" s="92">
        <v>0</v>
      </c>
    </row>
    <row r="15" spans="1:26" x14ac:dyDescent="0.2">
      <c r="A15" s="92">
        <v>4</v>
      </c>
      <c r="B15" s="9" t="s">
        <v>760</v>
      </c>
      <c r="C15" s="92">
        <v>0</v>
      </c>
      <c r="D15" s="92">
        <v>0</v>
      </c>
      <c r="E15" s="92">
        <v>0</v>
      </c>
      <c r="F15" s="92">
        <v>0</v>
      </c>
      <c r="G15" s="92">
        <v>0</v>
      </c>
      <c r="H15" s="92">
        <v>0</v>
      </c>
      <c r="I15" s="92">
        <v>0</v>
      </c>
      <c r="J15" s="92">
        <v>0</v>
      </c>
      <c r="K15" s="92">
        <v>0</v>
      </c>
      <c r="L15" s="92">
        <v>0</v>
      </c>
      <c r="M15" s="92">
        <v>0</v>
      </c>
    </row>
    <row r="16" spans="1:26" x14ac:dyDescent="0.2">
      <c r="A16" s="92">
        <v>5</v>
      </c>
      <c r="B16" s="9" t="s">
        <v>761</v>
      </c>
      <c r="C16" s="92">
        <v>0</v>
      </c>
      <c r="D16" s="92">
        <v>0</v>
      </c>
      <c r="E16" s="92">
        <v>0</v>
      </c>
      <c r="F16" s="92">
        <v>0</v>
      </c>
      <c r="G16" s="92">
        <v>0</v>
      </c>
      <c r="H16" s="92">
        <v>0</v>
      </c>
      <c r="I16" s="92">
        <v>0</v>
      </c>
      <c r="J16" s="92">
        <v>0</v>
      </c>
      <c r="K16" s="92">
        <v>0</v>
      </c>
      <c r="L16" s="92">
        <v>0</v>
      </c>
      <c r="M16" s="92">
        <v>0</v>
      </c>
    </row>
    <row r="17" spans="1:16" x14ac:dyDescent="0.2">
      <c r="A17" s="92">
        <v>6</v>
      </c>
      <c r="B17" s="204" t="s">
        <v>762</v>
      </c>
      <c r="C17" s="92">
        <v>0</v>
      </c>
      <c r="D17" s="92">
        <v>0</v>
      </c>
      <c r="E17" s="92">
        <v>0</v>
      </c>
      <c r="F17" s="92">
        <v>0</v>
      </c>
      <c r="G17" s="92">
        <v>0</v>
      </c>
      <c r="H17" s="92">
        <v>0</v>
      </c>
      <c r="I17" s="92">
        <v>0</v>
      </c>
      <c r="J17" s="92">
        <v>0</v>
      </c>
      <c r="K17" s="92">
        <v>0</v>
      </c>
      <c r="L17" s="92">
        <v>0</v>
      </c>
      <c r="M17" s="92">
        <v>0</v>
      </c>
    </row>
    <row r="18" spans="1:16" x14ac:dyDescent="0.2">
      <c r="A18" s="92">
        <v>7</v>
      </c>
      <c r="B18" s="9" t="s">
        <v>763</v>
      </c>
      <c r="C18" s="92">
        <v>0</v>
      </c>
      <c r="D18" s="92">
        <v>0</v>
      </c>
      <c r="E18" s="92">
        <v>0</v>
      </c>
      <c r="F18" s="92">
        <v>0</v>
      </c>
      <c r="G18" s="92">
        <v>0</v>
      </c>
      <c r="H18" s="92">
        <v>0</v>
      </c>
      <c r="I18" s="92">
        <v>0</v>
      </c>
      <c r="J18" s="92">
        <v>0</v>
      </c>
      <c r="K18" s="92">
        <v>0</v>
      </c>
      <c r="L18" s="92">
        <v>0</v>
      </c>
      <c r="M18" s="92">
        <v>0</v>
      </c>
    </row>
    <row r="19" spans="1:16" x14ac:dyDescent="0.2">
      <c r="A19" s="92">
        <v>8</v>
      </c>
      <c r="B19" s="9" t="s">
        <v>764</v>
      </c>
      <c r="C19" s="92">
        <v>0</v>
      </c>
      <c r="D19" s="92">
        <v>0</v>
      </c>
      <c r="E19" s="92">
        <v>0</v>
      </c>
      <c r="F19" s="92">
        <v>0</v>
      </c>
      <c r="G19" s="92">
        <v>0</v>
      </c>
      <c r="H19" s="92">
        <v>0</v>
      </c>
      <c r="I19" s="92">
        <v>0</v>
      </c>
      <c r="J19" s="92">
        <v>0</v>
      </c>
      <c r="K19" s="92">
        <v>0</v>
      </c>
      <c r="L19" s="92">
        <v>0</v>
      </c>
      <c r="M19" s="92">
        <v>0</v>
      </c>
    </row>
    <row r="20" spans="1:16" x14ac:dyDescent="0.2">
      <c r="A20" s="92">
        <v>9</v>
      </c>
      <c r="B20" s="9" t="s">
        <v>765</v>
      </c>
      <c r="C20" s="92">
        <v>0</v>
      </c>
      <c r="D20" s="92">
        <v>0</v>
      </c>
      <c r="E20" s="92">
        <v>0</v>
      </c>
      <c r="F20" s="92">
        <v>0</v>
      </c>
      <c r="G20" s="92">
        <v>0</v>
      </c>
      <c r="H20" s="92">
        <v>0</v>
      </c>
      <c r="I20" s="92">
        <v>0</v>
      </c>
      <c r="J20" s="92">
        <v>0</v>
      </c>
      <c r="K20" s="92">
        <v>0</v>
      </c>
      <c r="L20" s="92">
        <v>0</v>
      </c>
      <c r="M20" s="92">
        <v>0</v>
      </c>
    </row>
    <row r="21" spans="1:16" x14ac:dyDescent="0.2">
      <c r="A21" s="92">
        <v>10</v>
      </c>
      <c r="B21" s="9" t="s">
        <v>766</v>
      </c>
      <c r="C21" s="92">
        <v>0</v>
      </c>
      <c r="D21" s="92">
        <v>0</v>
      </c>
      <c r="E21" s="92">
        <v>0</v>
      </c>
      <c r="F21" s="92">
        <v>0</v>
      </c>
      <c r="G21" s="92">
        <v>0</v>
      </c>
      <c r="H21" s="92">
        <v>0</v>
      </c>
      <c r="I21" s="92">
        <v>0</v>
      </c>
      <c r="J21" s="92">
        <v>0</v>
      </c>
      <c r="K21" s="92">
        <v>0</v>
      </c>
      <c r="L21" s="92">
        <v>0</v>
      </c>
      <c r="M21" s="92">
        <v>0</v>
      </c>
    </row>
    <row r="22" spans="1:16" x14ac:dyDescent="0.2">
      <c r="A22" s="92">
        <v>11</v>
      </c>
      <c r="B22" s="9" t="s">
        <v>767</v>
      </c>
      <c r="C22" s="92">
        <v>0</v>
      </c>
      <c r="D22" s="92">
        <v>0</v>
      </c>
      <c r="E22" s="92">
        <v>0</v>
      </c>
      <c r="F22" s="92">
        <v>0</v>
      </c>
      <c r="G22" s="92">
        <v>0</v>
      </c>
      <c r="H22" s="92">
        <v>0</v>
      </c>
      <c r="I22" s="92">
        <v>0</v>
      </c>
      <c r="J22" s="92">
        <v>0</v>
      </c>
      <c r="K22" s="92">
        <v>0</v>
      </c>
      <c r="L22" s="92">
        <v>0</v>
      </c>
      <c r="M22" s="92">
        <v>0</v>
      </c>
    </row>
    <row r="23" spans="1:16" x14ac:dyDescent="0.2">
      <c r="A23" s="853" t="s">
        <v>17</v>
      </c>
      <c r="B23" s="854"/>
      <c r="C23" s="92">
        <v>0</v>
      </c>
      <c r="D23" s="92">
        <v>0</v>
      </c>
      <c r="E23" s="92">
        <v>0</v>
      </c>
      <c r="F23" s="92">
        <v>0</v>
      </c>
      <c r="G23" s="92">
        <v>0</v>
      </c>
      <c r="H23" s="92">
        <v>0</v>
      </c>
      <c r="I23" s="92">
        <v>0</v>
      </c>
      <c r="J23" s="92">
        <v>0</v>
      </c>
      <c r="K23" s="92">
        <v>0</v>
      </c>
      <c r="L23" s="92">
        <v>0</v>
      </c>
      <c r="M23" s="92">
        <v>0</v>
      </c>
    </row>
    <row r="24" spans="1:16" x14ac:dyDescent="0.2">
      <c r="A24" s="93"/>
      <c r="B24" s="93"/>
      <c r="C24" s="93"/>
      <c r="D24" s="93"/>
      <c r="E24" s="93"/>
      <c r="F24" s="85"/>
      <c r="G24" s="85"/>
      <c r="H24" s="85"/>
      <c r="I24" s="85"/>
      <c r="J24" s="85"/>
      <c r="K24" s="85"/>
      <c r="L24" s="85"/>
      <c r="M24" s="85"/>
      <c r="N24" s="85"/>
      <c r="O24" s="85"/>
      <c r="P24" s="85"/>
    </row>
    <row r="25" spans="1:16" x14ac:dyDescent="0.2">
      <c r="A25" s="85"/>
      <c r="B25" s="85"/>
      <c r="C25" s="85"/>
      <c r="D25" s="85"/>
      <c r="E25" s="85"/>
      <c r="F25" s="85"/>
      <c r="G25" s="85"/>
      <c r="H25" s="85"/>
      <c r="I25" s="85"/>
      <c r="J25" s="85"/>
      <c r="K25" s="85"/>
      <c r="L25" s="85"/>
      <c r="M25" s="85"/>
      <c r="N25" s="85"/>
      <c r="O25" s="85"/>
      <c r="P25" s="85"/>
    </row>
    <row r="26" spans="1:16" x14ac:dyDescent="0.2">
      <c r="A26" s="85"/>
      <c r="B26" s="85"/>
      <c r="C26" s="85"/>
      <c r="D26" s="85"/>
      <c r="E26" s="85"/>
      <c r="F26" s="85"/>
      <c r="G26" s="85"/>
      <c r="H26" s="85"/>
      <c r="I26" s="85"/>
      <c r="J26" s="85"/>
      <c r="K26" s="85"/>
      <c r="L26" s="85"/>
      <c r="M26" s="85"/>
      <c r="N26" s="85"/>
      <c r="O26" s="85"/>
      <c r="P26" s="85"/>
    </row>
    <row r="28" spans="1:16" x14ac:dyDescent="0.2">
      <c r="A28" s="977"/>
      <c r="B28" s="977"/>
      <c r="C28" s="977"/>
      <c r="D28" s="977"/>
      <c r="E28" s="977"/>
      <c r="F28" s="977"/>
      <c r="G28" s="977"/>
      <c r="H28" s="977"/>
      <c r="I28" s="977"/>
      <c r="J28" s="977"/>
      <c r="K28" s="977"/>
      <c r="L28" s="977"/>
      <c r="M28" s="101"/>
      <c r="N28" s="977"/>
      <c r="O28" s="977"/>
      <c r="P28" s="977"/>
    </row>
    <row r="29" spans="1:16" x14ac:dyDescent="0.2">
      <c r="A29" s="85"/>
      <c r="B29" s="85"/>
      <c r="C29" s="85"/>
      <c r="D29" s="85"/>
      <c r="E29" s="85"/>
      <c r="F29" s="85"/>
      <c r="G29" s="85"/>
      <c r="H29" s="85"/>
      <c r="I29" s="85"/>
      <c r="J29" s="85"/>
      <c r="K29" s="85"/>
      <c r="L29" s="85"/>
      <c r="M29" s="85"/>
      <c r="N29" s="85"/>
      <c r="O29" s="85"/>
      <c r="P29" s="85"/>
    </row>
    <row r="30" spans="1:16" ht="15.75" x14ac:dyDescent="0.25">
      <c r="A30" s="96" t="s">
        <v>11</v>
      </c>
      <c r="B30" s="96"/>
      <c r="C30" s="96"/>
      <c r="D30" s="96"/>
      <c r="E30" s="96"/>
      <c r="F30" s="96"/>
      <c r="G30" s="96"/>
      <c r="H30" s="96"/>
      <c r="I30" s="96"/>
      <c r="J30" s="96"/>
      <c r="K30" s="136"/>
      <c r="L30" s="136"/>
      <c r="M30" s="363" t="s">
        <v>12</v>
      </c>
      <c r="N30" s="136"/>
      <c r="O30" s="85"/>
      <c r="P30" s="85"/>
    </row>
    <row r="31" spans="1:16" ht="15.75" x14ac:dyDescent="0.2">
      <c r="A31" s="136"/>
      <c r="B31" s="136"/>
      <c r="C31" s="136"/>
      <c r="D31" s="136"/>
      <c r="E31" s="136"/>
      <c r="F31" s="136"/>
      <c r="G31" s="136"/>
      <c r="H31" s="136"/>
      <c r="I31" s="136"/>
      <c r="J31" s="136"/>
      <c r="K31" s="136"/>
      <c r="L31" s="136"/>
      <c r="M31" s="363" t="s">
        <v>988</v>
      </c>
      <c r="N31" s="85"/>
      <c r="O31" s="85"/>
      <c r="P31" s="85"/>
    </row>
    <row r="32" spans="1:16" ht="15.6" customHeight="1" x14ac:dyDescent="0.2">
      <c r="A32" s="136"/>
      <c r="B32" s="136"/>
      <c r="C32" s="136"/>
      <c r="D32" s="136"/>
      <c r="E32" s="136"/>
      <c r="F32" s="136"/>
      <c r="G32" s="136"/>
      <c r="H32" s="136"/>
      <c r="I32" s="136"/>
      <c r="J32" s="136"/>
      <c r="K32" s="136"/>
      <c r="L32" s="136"/>
      <c r="M32" s="363" t="s">
        <v>775</v>
      </c>
      <c r="N32" s="136"/>
      <c r="O32" s="85"/>
      <c r="P32" s="85"/>
    </row>
    <row r="33" spans="1:16" x14ac:dyDescent="0.2">
      <c r="A33" s="85"/>
      <c r="B33" s="85"/>
      <c r="C33" s="85"/>
      <c r="D33" s="85"/>
      <c r="E33" s="85"/>
      <c r="F33" s="85"/>
      <c r="G33" s="85"/>
      <c r="L33" s="34" t="s">
        <v>83</v>
      </c>
      <c r="M33" s="34"/>
      <c r="N33" s="34"/>
      <c r="O33" s="34"/>
      <c r="P33" s="34"/>
    </row>
  </sheetData>
  <mergeCells count="13">
    <mergeCell ref="N28:P28"/>
    <mergeCell ref="C9:E9"/>
    <mergeCell ref="L1:M1"/>
    <mergeCell ref="A2:M2"/>
    <mergeCell ref="A3:M3"/>
    <mergeCell ref="A5:M5"/>
    <mergeCell ref="A7:B7"/>
    <mergeCell ref="A9:A10"/>
    <mergeCell ref="B9:B10"/>
    <mergeCell ref="F9:I9"/>
    <mergeCell ref="J9:M9"/>
    <mergeCell ref="A28:L28"/>
    <mergeCell ref="A23:B23"/>
  </mergeCells>
  <printOptions horizontalCentered="1" verticalCentered="1"/>
  <pageMargins left="0.70866141732283505" right="0.70866141732283505" top="0.196850393700787" bottom="0.196850393700787" header="0.31496062992126" footer="0.31496062992126"/>
  <pageSetup paperSize="9" scale="69" orientation="landscape" r:id="rId1"/>
  <headerFooter>
    <oddFooter>&amp;C- 85 -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view="pageBreakPreview" zoomScaleSheetLayoutView="100" workbookViewId="0">
      <selection activeCell="K29" sqref="K29"/>
    </sheetView>
  </sheetViews>
  <sheetFormatPr defaultRowHeight="12.75" x14ac:dyDescent="0.2"/>
  <cols>
    <col min="1" max="1" width="5.85546875" customWidth="1"/>
    <col min="2" max="2" width="20.5703125" bestFit="1"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x14ac:dyDescent="0.35">
      <c r="A1" s="861" t="s">
        <v>0</v>
      </c>
      <c r="B1" s="861"/>
      <c r="C1" s="861"/>
      <c r="D1" s="861"/>
      <c r="E1" s="861"/>
      <c r="F1" s="861"/>
      <c r="G1" s="861"/>
      <c r="H1" s="861"/>
      <c r="I1" s="861"/>
      <c r="J1" s="1000" t="s">
        <v>523</v>
      </c>
      <c r="K1" s="1000"/>
    </row>
    <row r="2" spans="1:12" ht="21" x14ac:dyDescent="0.35">
      <c r="A2" s="862" t="s">
        <v>821</v>
      </c>
      <c r="B2" s="862"/>
      <c r="C2" s="862"/>
      <c r="D2" s="862"/>
      <c r="E2" s="862"/>
      <c r="F2" s="862"/>
      <c r="G2" s="862"/>
      <c r="H2" s="862"/>
      <c r="I2" s="862"/>
      <c r="J2" s="862"/>
      <c r="K2" s="862"/>
    </row>
    <row r="3" spans="1:12" ht="15" x14ac:dyDescent="0.3">
      <c r="A3" s="200"/>
      <c r="B3" s="200"/>
      <c r="C3" s="200"/>
      <c r="D3" s="200"/>
      <c r="E3" s="200"/>
      <c r="F3" s="200"/>
      <c r="G3" s="200"/>
      <c r="H3" s="200"/>
      <c r="I3" s="200"/>
      <c r="J3" s="200"/>
      <c r="K3" s="200"/>
    </row>
    <row r="4" spans="1:12" ht="27" customHeight="1" x14ac:dyDescent="0.3">
      <c r="A4" s="1001" t="s">
        <v>723</v>
      </c>
      <c r="B4" s="1001"/>
      <c r="C4" s="1001"/>
      <c r="D4" s="1001"/>
      <c r="E4" s="1001"/>
      <c r="F4" s="1001"/>
      <c r="G4" s="1001"/>
      <c r="H4" s="1001"/>
      <c r="I4" s="1001"/>
      <c r="J4" s="1001"/>
      <c r="K4" s="1001"/>
    </row>
    <row r="5" spans="1:12" ht="15" x14ac:dyDescent="0.3">
      <c r="A5" s="201" t="s">
        <v>756</v>
      </c>
      <c r="B5" s="201"/>
      <c r="C5" s="201"/>
      <c r="D5" s="201"/>
      <c r="E5" s="201"/>
      <c r="F5" s="201"/>
      <c r="G5" s="201"/>
      <c r="H5" s="201"/>
      <c r="I5" s="200"/>
      <c r="J5" s="930" t="s">
        <v>853</v>
      </c>
      <c r="K5" s="930"/>
      <c r="L5" s="930"/>
    </row>
    <row r="6" spans="1:12" ht="27.75" customHeight="1" x14ac:dyDescent="0.2">
      <c r="A6" s="937" t="s">
        <v>2</v>
      </c>
      <c r="B6" s="937" t="s">
        <v>3</v>
      </c>
      <c r="C6" s="937" t="s">
        <v>296</v>
      </c>
      <c r="D6" s="937" t="s">
        <v>297</v>
      </c>
      <c r="E6" s="937"/>
      <c r="F6" s="937"/>
      <c r="G6" s="937"/>
      <c r="H6" s="937"/>
      <c r="I6" s="938" t="s">
        <v>298</v>
      </c>
      <c r="J6" s="939"/>
      <c r="K6" s="940"/>
    </row>
    <row r="7" spans="1:12" ht="90" customHeight="1" x14ac:dyDescent="0.2">
      <c r="A7" s="937"/>
      <c r="B7" s="937"/>
      <c r="C7" s="937"/>
      <c r="D7" s="230" t="s">
        <v>299</v>
      </c>
      <c r="E7" s="230" t="s">
        <v>197</v>
      </c>
      <c r="F7" s="230" t="s">
        <v>446</v>
      </c>
      <c r="G7" s="230" t="s">
        <v>300</v>
      </c>
      <c r="H7" s="230" t="s">
        <v>420</v>
      </c>
      <c r="I7" s="230" t="s">
        <v>301</v>
      </c>
      <c r="J7" s="230" t="s">
        <v>302</v>
      </c>
      <c r="K7" s="230" t="s">
        <v>303</v>
      </c>
    </row>
    <row r="8" spans="1:12" ht="15" x14ac:dyDescent="0.2">
      <c r="A8" s="203" t="s">
        <v>259</v>
      </c>
      <c r="B8" s="203" t="s">
        <v>260</v>
      </c>
      <c r="C8" s="203" t="s">
        <v>261</v>
      </c>
      <c r="D8" s="203" t="s">
        <v>262</v>
      </c>
      <c r="E8" s="203" t="s">
        <v>263</v>
      </c>
      <c r="F8" s="203" t="s">
        <v>264</v>
      </c>
      <c r="G8" s="203" t="s">
        <v>265</v>
      </c>
      <c r="H8" s="203" t="s">
        <v>266</v>
      </c>
      <c r="I8" s="203" t="s">
        <v>285</v>
      </c>
      <c r="J8" s="203" t="s">
        <v>286</v>
      </c>
      <c r="K8" s="203" t="s">
        <v>287</v>
      </c>
    </row>
    <row r="9" spans="1:12" x14ac:dyDescent="0.2">
      <c r="A9" s="8">
        <v>1</v>
      </c>
      <c r="B9" s="9" t="s">
        <v>757</v>
      </c>
      <c r="C9" s="8">
        <v>0</v>
      </c>
      <c r="D9" s="8">
        <v>0</v>
      </c>
      <c r="E9" s="8">
        <v>0</v>
      </c>
      <c r="F9" s="8">
        <v>0</v>
      </c>
      <c r="G9" s="8">
        <v>0</v>
      </c>
      <c r="H9" s="8">
        <v>0</v>
      </c>
      <c r="I9" s="8">
        <v>0</v>
      </c>
      <c r="J9" s="8">
        <v>0</v>
      </c>
      <c r="K9" s="8">
        <v>0</v>
      </c>
    </row>
    <row r="10" spans="1:12" x14ac:dyDescent="0.2">
      <c r="A10" s="8">
        <v>2</v>
      </c>
      <c r="B10" s="9" t="s">
        <v>758</v>
      </c>
      <c r="C10" s="8">
        <v>0</v>
      </c>
      <c r="D10" s="8">
        <v>0</v>
      </c>
      <c r="E10" s="8">
        <v>0</v>
      </c>
      <c r="F10" s="8">
        <v>0</v>
      </c>
      <c r="G10" s="8">
        <v>0</v>
      </c>
      <c r="H10" s="8">
        <v>0</v>
      </c>
      <c r="I10" s="8">
        <v>0</v>
      </c>
      <c r="J10" s="8">
        <v>0</v>
      </c>
      <c r="K10" s="8">
        <v>0</v>
      </c>
    </row>
    <row r="11" spans="1:12" x14ac:dyDescent="0.2">
      <c r="A11" s="8">
        <v>3</v>
      </c>
      <c r="B11" s="9" t="s">
        <v>759</v>
      </c>
      <c r="C11" s="8">
        <v>0</v>
      </c>
      <c r="D11" s="8">
        <v>0</v>
      </c>
      <c r="E11" s="8">
        <v>0</v>
      </c>
      <c r="F11" s="8">
        <v>0</v>
      </c>
      <c r="G11" s="8">
        <v>0</v>
      </c>
      <c r="H11" s="8">
        <v>0</v>
      </c>
      <c r="I11" s="8">
        <v>0</v>
      </c>
      <c r="J11" s="8">
        <v>0</v>
      </c>
      <c r="K11" s="8">
        <v>0</v>
      </c>
    </row>
    <row r="12" spans="1:12" x14ac:dyDescent="0.2">
      <c r="A12" s="8">
        <v>4</v>
      </c>
      <c r="B12" s="9" t="s">
        <v>760</v>
      </c>
      <c r="C12" s="8">
        <v>0</v>
      </c>
      <c r="D12" s="8">
        <v>0</v>
      </c>
      <c r="E12" s="8">
        <v>0</v>
      </c>
      <c r="F12" s="8">
        <v>0</v>
      </c>
      <c r="G12" s="8">
        <v>0</v>
      </c>
      <c r="H12" s="8">
        <v>0</v>
      </c>
      <c r="I12" s="8">
        <v>0</v>
      </c>
      <c r="J12" s="8">
        <v>0</v>
      </c>
      <c r="K12" s="8">
        <v>0</v>
      </c>
    </row>
    <row r="13" spans="1:12" x14ac:dyDescent="0.2">
      <c r="A13" s="8">
        <v>5</v>
      </c>
      <c r="B13" s="9" t="s">
        <v>761</v>
      </c>
      <c r="C13" s="8">
        <v>0</v>
      </c>
      <c r="D13" s="8">
        <v>0</v>
      </c>
      <c r="E13" s="8">
        <v>0</v>
      </c>
      <c r="F13" s="8">
        <v>0</v>
      </c>
      <c r="G13" s="8">
        <v>0</v>
      </c>
      <c r="H13" s="8">
        <v>0</v>
      </c>
      <c r="I13" s="8">
        <v>0</v>
      </c>
      <c r="J13" s="8">
        <v>0</v>
      </c>
      <c r="K13" s="8">
        <v>0</v>
      </c>
    </row>
    <row r="14" spans="1:12" x14ac:dyDescent="0.2">
      <c r="A14" s="8">
        <v>6</v>
      </c>
      <c r="B14" s="204" t="s">
        <v>762</v>
      </c>
      <c r="C14" s="8">
        <v>0</v>
      </c>
      <c r="D14" s="8">
        <v>0</v>
      </c>
      <c r="E14" s="8">
        <v>0</v>
      </c>
      <c r="F14" s="8">
        <v>0</v>
      </c>
      <c r="G14" s="8">
        <v>0</v>
      </c>
      <c r="H14" s="8">
        <v>0</v>
      </c>
      <c r="I14" s="8">
        <v>0</v>
      </c>
      <c r="J14" s="8">
        <v>0</v>
      </c>
      <c r="K14" s="8">
        <v>0</v>
      </c>
    </row>
    <row r="15" spans="1:12" x14ac:dyDescent="0.2">
      <c r="A15" s="8">
        <v>7</v>
      </c>
      <c r="B15" s="9" t="s">
        <v>763</v>
      </c>
      <c r="C15" s="8">
        <v>0</v>
      </c>
      <c r="D15" s="8">
        <v>0</v>
      </c>
      <c r="E15" s="8">
        <v>0</v>
      </c>
      <c r="F15" s="8">
        <v>0</v>
      </c>
      <c r="G15" s="8">
        <v>0</v>
      </c>
      <c r="H15" s="8">
        <v>0</v>
      </c>
      <c r="I15" s="8">
        <v>0</v>
      </c>
      <c r="J15" s="8">
        <v>0</v>
      </c>
      <c r="K15" s="8">
        <v>0</v>
      </c>
    </row>
    <row r="16" spans="1:12" x14ac:dyDescent="0.2">
      <c r="A16" s="8">
        <v>8</v>
      </c>
      <c r="B16" s="9" t="s">
        <v>764</v>
      </c>
      <c r="C16" s="8">
        <v>0</v>
      </c>
      <c r="D16" s="8">
        <v>0</v>
      </c>
      <c r="E16" s="8">
        <v>0</v>
      </c>
      <c r="F16" s="8">
        <v>0</v>
      </c>
      <c r="G16" s="8">
        <v>0</v>
      </c>
      <c r="H16" s="8">
        <v>0</v>
      </c>
      <c r="I16" s="8">
        <v>0</v>
      </c>
      <c r="J16" s="8">
        <v>0</v>
      </c>
      <c r="K16" s="8">
        <v>0</v>
      </c>
    </row>
    <row r="17" spans="1:12" x14ac:dyDescent="0.2">
      <c r="A17" s="8">
        <v>9</v>
      </c>
      <c r="B17" s="9" t="s">
        <v>765</v>
      </c>
      <c r="C17" s="8">
        <v>0</v>
      </c>
      <c r="D17" s="8">
        <v>0</v>
      </c>
      <c r="E17" s="8">
        <v>0</v>
      </c>
      <c r="F17" s="8">
        <v>0</v>
      </c>
      <c r="G17" s="8">
        <v>0</v>
      </c>
      <c r="H17" s="8">
        <v>0</v>
      </c>
      <c r="I17" s="8">
        <v>0</v>
      </c>
      <c r="J17" s="8">
        <v>0</v>
      </c>
      <c r="K17" s="8">
        <v>0</v>
      </c>
    </row>
    <row r="18" spans="1:12" x14ac:dyDescent="0.2">
      <c r="A18" s="8">
        <v>10</v>
      </c>
      <c r="B18" s="9" t="s">
        <v>766</v>
      </c>
      <c r="C18" s="8">
        <v>0</v>
      </c>
      <c r="D18" s="8">
        <v>0</v>
      </c>
      <c r="E18" s="8">
        <v>0</v>
      </c>
      <c r="F18" s="8">
        <v>0</v>
      </c>
      <c r="G18" s="8">
        <v>0</v>
      </c>
      <c r="H18" s="8">
        <v>0</v>
      </c>
      <c r="I18" s="8">
        <v>0</v>
      </c>
      <c r="J18" s="8">
        <v>0</v>
      </c>
      <c r="K18" s="8">
        <v>0</v>
      </c>
    </row>
    <row r="19" spans="1:12" x14ac:dyDescent="0.2">
      <c r="A19" s="8">
        <v>11</v>
      </c>
      <c r="B19" s="9" t="s">
        <v>767</v>
      </c>
      <c r="C19" s="8">
        <v>0</v>
      </c>
      <c r="D19" s="8">
        <v>0</v>
      </c>
      <c r="E19" s="8">
        <v>0</v>
      </c>
      <c r="F19" s="8">
        <v>0</v>
      </c>
      <c r="G19" s="8">
        <v>0</v>
      </c>
      <c r="H19" s="8">
        <v>0</v>
      </c>
      <c r="I19" s="8">
        <v>0</v>
      </c>
      <c r="J19" s="8">
        <v>0</v>
      </c>
      <c r="K19" s="8">
        <v>0</v>
      </c>
    </row>
    <row r="20" spans="1:12" x14ac:dyDescent="0.2">
      <c r="A20" s="746" t="s">
        <v>17</v>
      </c>
      <c r="B20" s="747"/>
      <c r="C20" s="337">
        <v>0</v>
      </c>
      <c r="D20" s="337">
        <v>0</v>
      </c>
      <c r="E20" s="337">
        <v>0</v>
      </c>
      <c r="F20" s="337">
        <v>0</v>
      </c>
      <c r="G20" s="337">
        <v>0</v>
      </c>
      <c r="H20" s="337">
        <v>0</v>
      </c>
      <c r="I20" s="337">
        <v>0</v>
      </c>
      <c r="J20" s="337">
        <v>0</v>
      </c>
      <c r="K20" s="337">
        <v>0</v>
      </c>
    </row>
    <row r="22" spans="1:12" x14ac:dyDescent="0.2">
      <c r="A22" s="14" t="s">
        <v>447</v>
      </c>
    </row>
    <row r="23" spans="1:12" x14ac:dyDescent="0.2">
      <c r="A23" s="14"/>
    </row>
    <row r="24" spans="1:12" x14ac:dyDescent="0.2">
      <c r="A24" s="14"/>
    </row>
    <row r="25" spans="1:12" x14ac:dyDescent="0.2">
      <c r="A25" s="14"/>
    </row>
    <row r="26" spans="1:12" x14ac:dyDescent="0.2">
      <c r="A26" s="14"/>
    </row>
    <row r="28" spans="1:12" x14ac:dyDescent="0.2">
      <c r="A28" s="206"/>
      <c r="B28" s="206"/>
      <c r="C28" s="206"/>
      <c r="D28" s="206"/>
      <c r="I28" s="221"/>
      <c r="J28" s="221"/>
      <c r="K28" s="363" t="s">
        <v>12</v>
      </c>
    </row>
    <row r="29" spans="1:12" ht="15" customHeight="1" x14ac:dyDescent="0.2">
      <c r="A29" s="206"/>
      <c r="B29" s="206"/>
      <c r="C29" s="206"/>
      <c r="D29" s="206"/>
      <c r="I29" s="221"/>
      <c r="J29" s="221"/>
      <c r="K29" s="363" t="s">
        <v>956</v>
      </c>
      <c r="L29" s="221"/>
    </row>
    <row r="30" spans="1:12" ht="15" customHeight="1" x14ac:dyDescent="0.2">
      <c r="A30" s="206"/>
      <c r="B30" s="206"/>
      <c r="C30" s="206"/>
      <c r="D30" s="206"/>
      <c r="I30" s="221"/>
      <c r="J30" s="221"/>
      <c r="K30" s="363" t="s">
        <v>775</v>
      </c>
      <c r="L30" s="221"/>
    </row>
    <row r="31" spans="1:12" x14ac:dyDescent="0.2">
      <c r="A31" s="206" t="s">
        <v>11</v>
      </c>
      <c r="C31" s="206"/>
      <c r="D31" s="206"/>
      <c r="I31" s="958" t="s">
        <v>83</v>
      </c>
      <c r="J31" s="958"/>
      <c r="K31" s="211"/>
    </row>
  </sheetData>
  <mergeCells count="12">
    <mergeCell ref="I31:J31"/>
    <mergeCell ref="A1:I1"/>
    <mergeCell ref="J1:K1"/>
    <mergeCell ref="A2:K2"/>
    <mergeCell ref="A4:K4"/>
    <mergeCell ref="J5:L5"/>
    <mergeCell ref="A6:A7"/>
    <mergeCell ref="B6:B7"/>
    <mergeCell ref="C6:C7"/>
    <mergeCell ref="A20:B20"/>
    <mergeCell ref="D6:H6"/>
    <mergeCell ref="I6:K6"/>
  </mergeCells>
  <printOptions horizontalCentered="1" verticalCentered="1"/>
  <pageMargins left="0.70866141732283505" right="0.70866141732283505" top="0.196850393700787" bottom="0.196850393700787" header="0.31496062992126" footer="0.31496062992126"/>
  <pageSetup paperSize="9" scale="97" orientation="landscape" r:id="rId1"/>
  <headerFooter>
    <oddFooter>&amp;C- 86 -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IV43"/>
  <sheetViews>
    <sheetView view="pageBreakPreview" topLeftCell="A10" zoomScaleSheetLayoutView="100" workbookViewId="0">
      <selection activeCell="J27" sqref="J27"/>
    </sheetView>
  </sheetViews>
  <sheetFormatPr defaultRowHeight="12.75" x14ac:dyDescent="0.2"/>
  <cols>
    <col min="1" max="1" width="4.85546875" customWidth="1"/>
    <col min="2" max="2" width="19.5703125" customWidth="1"/>
    <col min="3" max="4" width="6.5703125" bestFit="1" customWidth="1"/>
    <col min="5" max="6" width="7.5703125" bestFit="1" customWidth="1"/>
    <col min="7" max="8" width="6.5703125" bestFit="1" customWidth="1"/>
    <col min="9" max="10" width="7.5703125" bestFit="1" customWidth="1"/>
    <col min="11" max="14" width="7" customWidth="1"/>
    <col min="15" max="16" width="6.5703125" bestFit="1" customWidth="1"/>
    <col min="17" max="18" width="7.5703125" bestFit="1" customWidth="1"/>
    <col min="19" max="19" width="10.5703125" customWidth="1"/>
    <col min="20" max="20" width="9.85546875" customWidth="1"/>
    <col min="21" max="21" width="8.7109375" customWidth="1"/>
    <col min="22" max="22" width="9.7109375" customWidth="1"/>
    <col min="28" max="28" width="11" customWidth="1"/>
    <col min="29" max="30" width="8.85546875" hidden="1" customWidth="1"/>
  </cols>
  <sheetData>
    <row r="2" spans="1:256" x14ac:dyDescent="0.2">
      <c r="G2" s="789"/>
      <c r="H2" s="789"/>
      <c r="I2" s="789"/>
      <c r="J2" s="789"/>
      <c r="K2" s="789"/>
      <c r="L2" s="789"/>
      <c r="M2" s="789"/>
      <c r="N2" s="789"/>
      <c r="O2" s="789"/>
      <c r="P2" s="1"/>
      <c r="Q2" s="1"/>
      <c r="R2" s="1"/>
      <c r="T2" s="45" t="s">
        <v>58</v>
      </c>
    </row>
    <row r="3" spans="1:256" ht="15" x14ac:dyDescent="0.25">
      <c r="A3" s="743" t="s">
        <v>56</v>
      </c>
      <c r="B3" s="743"/>
      <c r="C3" s="743"/>
      <c r="D3" s="743"/>
      <c r="E3" s="743"/>
      <c r="F3" s="743"/>
      <c r="G3" s="743"/>
      <c r="H3" s="743"/>
      <c r="I3" s="743"/>
      <c r="J3" s="743"/>
      <c r="K3" s="743"/>
      <c r="L3" s="743"/>
      <c r="M3" s="743"/>
      <c r="N3" s="743"/>
      <c r="O3" s="743"/>
      <c r="P3" s="743"/>
      <c r="Q3" s="743"/>
      <c r="R3" s="743"/>
      <c r="S3" s="743"/>
      <c r="T3" s="743"/>
      <c r="U3" s="743"/>
    </row>
    <row r="4" spans="1:256" ht="15.75" x14ac:dyDescent="0.25">
      <c r="A4" s="786" t="s">
        <v>821</v>
      </c>
      <c r="B4" s="786"/>
      <c r="C4" s="786"/>
      <c r="D4" s="786"/>
      <c r="E4" s="786"/>
      <c r="F4" s="786"/>
      <c r="G4" s="786"/>
      <c r="H4" s="786"/>
      <c r="I4" s="786"/>
      <c r="J4" s="786"/>
      <c r="K4" s="786"/>
      <c r="L4" s="786"/>
      <c r="M4" s="786"/>
      <c r="N4" s="786"/>
      <c r="O4" s="786"/>
      <c r="P4" s="786"/>
      <c r="Q4" s="786"/>
      <c r="R4" s="786"/>
      <c r="S4" s="786"/>
      <c r="T4" s="786"/>
      <c r="U4" s="786"/>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6" spans="1:256" ht="15" x14ac:dyDescent="0.25">
      <c r="A6" s="805" t="s">
        <v>822</v>
      </c>
      <c r="B6" s="805"/>
      <c r="C6" s="805"/>
      <c r="D6" s="805"/>
      <c r="E6" s="805"/>
      <c r="F6" s="805"/>
      <c r="G6" s="805"/>
      <c r="H6" s="805"/>
      <c r="I6" s="805"/>
      <c r="J6" s="805"/>
      <c r="K6" s="805"/>
      <c r="L6" s="805"/>
      <c r="M6" s="805"/>
      <c r="N6" s="805"/>
      <c r="O6" s="805"/>
      <c r="P6" s="805"/>
      <c r="Q6" s="805"/>
      <c r="R6" s="805"/>
      <c r="S6" s="805"/>
      <c r="T6" s="805"/>
      <c r="U6" s="805"/>
    </row>
    <row r="7" spans="1:256" ht="15.75" x14ac:dyDescent="0.25">
      <c r="A7" s="44"/>
      <c r="B7" s="44"/>
      <c r="C7" s="44"/>
      <c r="D7" s="44"/>
      <c r="E7" s="44"/>
      <c r="F7" s="44"/>
      <c r="G7" s="44"/>
      <c r="H7" s="44"/>
      <c r="I7" s="44"/>
      <c r="J7" s="44"/>
      <c r="K7" s="44"/>
      <c r="L7" s="44"/>
      <c r="M7" s="44"/>
      <c r="N7" s="44"/>
      <c r="O7" s="44"/>
      <c r="P7" s="44"/>
      <c r="Q7" s="44"/>
      <c r="R7" s="44"/>
      <c r="S7" s="44"/>
      <c r="T7" s="44"/>
      <c r="U7" s="44"/>
    </row>
    <row r="8" spans="1:256" ht="15.75" x14ac:dyDescent="0.25">
      <c r="A8" s="791" t="s">
        <v>756</v>
      </c>
      <c r="B8" s="791"/>
      <c r="C8" s="791"/>
      <c r="D8" s="30"/>
      <c r="E8" s="30"/>
      <c r="F8" s="30"/>
      <c r="G8" s="44"/>
      <c r="H8" s="44"/>
      <c r="I8" s="44"/>
      <c r="J8" s="44"/>
      <c r="K8" s="44"/>
      <c r="L8" s="44"/>
      <c r="M8" s="44"/>
      <c r="N8" s="44"/>
      <c r="O8" s="44"/>
      <c r="P8" s="44"/>
      <c r="Q8" s="44"/>
      <c r="R8" s="44"/>
      <c r="S8" s="44"/>
      <c r="T8" s="44"/>
      <c r="U8" s="44"/>
    </row>
    <row r="10" spans="1:256" ht="15" x14ac:dyDescent="0.25">
      <c r="U10" s="812" t="s">
        <v>458</v>
      </c>
      <c r="V10" s="812"/>
      <c r="W10" s="15"/>
      <c r="X10" s="15"/>
      <c r="Y10" s="15"/>
      <c r="Z10" s="15"/>
      <c r="AA10" s="15"/>
      <c r="AB10" s="796"/>
      <c r="AC10" s="796"/>
      <c r="AD10" s="796"/>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75" customHeight="1" x14ac:dyDescent="0.2">
      <c r="A11" s="807" t="s">
        <v>2</v>
      </c>
      <c r="B11" s="807" t="s">
        <v>109</v>
      </c>
      <c r="C11" s="799" t="s">
        <v>153</v>
      </c>
      <c r="D11" s="800"/>
      <c r="E11" s="800"/>
      <c r="F11" s="801"/>
      <c r="G11" s="809" t="s">
        <v>894</v>
      </c>
      <c r="H11" s="810"/>
      <c r="I11" s="810"/>
      <c r="J11" s="810"/>
      <c r="K11" s="810"/>
      <c r="L11" s="810"/>
      <c r="M11" s="810"/>
      <c r="N11" s="810"/>
      <c r="O11" s="810"/>
      <c r="P11" s="810"/>
      <c r="Q11" s="810"/>
      <c r="R11" s="811"/>
      <c r="S11" s="813" t="s">
        <v>243</v>
      </c>
      <c r="T11" s="814"/>
      <c r="U11" s="814"/>
      <c r="V11" s="814"/>
      <c r="W11" s="123"/>
      <c r="X11" s="123"/>
      <c r="Y11" s="123"/>
      <c r="Z11" s="123"/>
      <c r="AA11" s="123"/>
      <c r="AB11" s="123"/>
      <c r="AC11" s="123"/>
      <c r="AD11" s="123"/>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
      <c r="A12" s="808"/>
      <c r="B12" s="808"/>
      <c r="C12" s="802"/>
      <c r="D12" s="803"/>
      <c r="E12" s="803"/>
      <c r="F12" s="804"/>
      <c r="G12" s="746" t="s">
        <v>173</v>
      </c>
      <c r="H12" s="798"/>
      <c r="I12" s="798"/>
      <c r="J12" s="747"/>
      <c r="K12" s="746" t="s">
        <v>174</v>
      </c>
      <c r="L12" s="798"/>
      <c r="M12" s="798"/>
      <c r="N12" s="747"/>
      <c r="O12" s="750" t="s">
        <v>17</v>
      </c>
      <c r="P12" s="750"/>
      <c r="Q12" s="750"/>
      <c r="R12" s="750"/>
      <c r="S12" s="815"/>
      <c r="T12" s="816"/>
      <c r="U12" s="816"/>
      <c r="V12" s="816"/>
      <c r="W12" s="123"/>
      <c r="X12" s="123"/>
      <c r="Y12" s="123"/>
      <c r="Z12" s="123"/>
      <c r="AA12" s="123"/>
      <c r="AB12" s="123"/>
      <c r="AC12" s="123"/>
      <c r="AD12" s="123"/>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38.25" x14ac:dyDescent="0.2">
      <c r="A13" s="166"/>
      <c r="B13" s="166"/>
      <c r="C13" s="165" t="s">
        <v>244</v>
      </c>
      <c r="D13" s="165" t="s">
        <v>245</v>
      </c>
      <c r="E13" s="165" t="s">
        <v>246</v>
      </c>
      <c r="F13" s="165" t="s">
        <v>90</v>
      </c>
      <c r="G13" s="165" t="s">
        <v>244</v>
      </c>
      <c r="H13" s="165" t="s">
        <v>245</v>
      </c>
      <c r="I13" s="165" t="s">
        <v>246</v>
      </c>
      <c r="J13" s="165" t="s">
        <v>17</v>
      </c>
      <c r="K13" s="165" t="s">
        <v>244</v>
      </c>
      <c r="L13" s="165" t="s">
        <v>245</v>
      </c>
      <c r="M13" s="165" t="s">
        <v>246</v>
      </c>
      <c r="N13" s="165" t="s">
        <v>90</v>
      </c>
      <c r="O13" s="165" t="s">
        <v>244</v>
      </c>
      <c r="P13" s="165" t="s">
        <v>245</v>
      </c>
      <c r="Q13" s="165" t="s">
        <v>246</v>
      </c>
      <c r="R13" s="165" t="s">
        <v>17</v>
      </c>
      <c r="S13" s="5" t="s">
        <v>454</v>
      </c>
      <c r="T13" s="5" t="s">
        <v>455</v>
      </c>
      <c r="U13" s="5" t="s">
        <v>456</v>
      </c>
      <c r="V13" s="250" t="s">
        <v>457</v>
      </c>
      <c r="W13" s="123"/>
      <c r="X13" s="123"/>
      <c r="Y13" s="123"/>
      <c r="Z13" s="123"/>
      <c r="AA13" s="123"/>
      <c r="AB13" s="123"/>
      <c r="AC13" s="123"/>
      <c r="AD13" s="123"/>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
      <c r="A14" s="147">
        <v>1</v>
      </c>
      <c r="B14" s="167">
        <v>2</v>
      </c>
      <c r="C14" s="147">
        <v>3</v>
      </c>
      <c r="D14" s="147">
        <v>4</v>
      </c>
      <c r="E14" s="167">
        <v>5</v>
      </c>
      <c r="F14" s="147">
        <v>6</v>
      </c>
      <c r="G14" s="147">
        <v>7</v>
      </c>
      <c r="H14" s="167">
        <v>8</v>
      </c>
      <c r="I14" s="147">
        <v>9</v>
      </c>
      <c r="J14" s="147">
        <v>10</v>
      </c>
      <c r="K14" s="167">
        <v>11</v>
      </c>
      <c r="L14" s="147">
        <v>12</v>
      </c>
      <c r="M14" s="147">
        <v>13</v>
      </c>
      <c r="N14" s="167">
        <v>14</v>
      </c>
      <c r="O14" s="147">
        <v>15</v>
      </c>
      <c r="P14" s="147">
        <v>16</v>
      </c>
      <c r="Q14" s="167">
        <v>17</v>
      </c>
      <c r="R14" s="147">
        <v>18</v>
      </c>
      <c r="S14" s="147">
        <v>19</v>
      </c>
      <c r="T14" s="167">
        <v>20</v>
      </c>
      <c r="U14" s="147">
        <v>21</v>
      </c>
      <c r="V14" s="147">
        <v>22</v>
      </c>
      <c r="W14" s="168"/>
      <c r="X14" s="168"/>
      <c r="Y14" s="168"/>
      <c r="Z14" s="168"/>
      <c r="AA14" s="168"/>
      <c r="AB14" s="168"/>
      <c r="AC14" s="168"/>
      <c r="AD14" s="168"/>
      <c r="AE14" s="168"/>
      <c r="AF14" s="168"/>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56" s="416" customFormat="1" ht="25.5" x14ac:dyDescent="0.2">
      <c r="A15" s="155"/>
      <c r="B15" s="169" t="s">
        <v>231</v>
      </c>
      <c r="C15" s="155"/>
      <c r="D15" s="155"/>
      <c r="E15" s="155"/>
      <c r="F15" s="412"/>
      <c r="G15" s="380"/>
      <c r="H15" s="380"/>
      <c r="I15" s="380"/>
      <c r="J15" s="412"/>
      <c r="K15" s="380"/>
      <c r="L15" s="380"/>
      <c r="M15" s="380"/>
      <c r="N15" s="380"/>
      <c r="O15" s="380"/>
      <c r="P15" s="380"/>
      <c r="Q15" s="380"/>
      <c r="R15" s="380"/>
      <c r="S15" s="380"/>
      <c r="T15" s="413"/>
      <c r="U15" s="413"/>
      <c r="V15" s="413"/>
      <c r="W15" s="414"/>
      <c r="X15" s="414"/>
      <c r="Y15" s="414"/>
      <c r="Z15" s="414"/>
      <c r="AA15" s="414"/>
      <c r="AB15" s="414"/>
      <c r="AC15" s="414"/>
      <c r="AD15" s="414"/>
      <c r="AE15" s="414"/>
      <c r="AF15" s="414"/>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5"/>
      <c r="DF15" s="415"/>
      <c r="DG15" s="415"/>
      <c r="DH15" s="415"/>
      <c r="DI15" s="415"/>
      <c r="DJ15" s="415"/>
      <c r="DK15" s="415"/>
      <c r="DL15" s="415"/>
      <c r="DM15" s="415"/>
      <c r="DN15" s="415"/>
      <c r="DO15" s="415"/>
      <c r="DP15" s="415"/>
      <c r="DQ15" s="415"/>
      <c r="DR15" s="415"/>
      <c r="DS15" s="415"/>
      <c r="DT15" s="415"/>
      <c r="DU15" s="415"/>
      <c r="DV15" s="415"/>
      <c r="DW15" s="415"/>
      <c r="DX15" s="415"/>
      <c r="DY15" s="415"/>
      <c r="DZ15" s="415"/>
      <c r="EA15" s="415"/>
      <c r="EB15" s="415"/>
      <c r="EC15" s="415"/>
      <c r="ED15" s="415"/>
      <c r="EE15" s="415"/>
      <c r="EF15" s="415"/>
      <c r="EG15" s="415"/>
      <c r="EH15" s="415"/>
      <c r="EI15" s="415"/>
      <c r="EJ15" s="415"/>
      <c r="EK15" s="415"/>
      <c r="EL15" s="415"/>
      <c r="EM15" s="415"/>
      <c r="EN15" s="415"/>
      <c r="EO15" s="415"/>
      <c r="EP15" s="415"/>
      <c r="EQ15" s="415"/>
      <c r="ER15" s="415"/>
      <c r="ES15" s="415"/>
      <c r="ET15" s="415"/>
      <c r="EU15" s="415"/>
      <c r="EV15" s="415"/>
      <c r="EW15" s="415"/>
      <c r="EX15" s="415"/>
      <c r="EY15" s="415"/>
      <c r="EZ15" s="415"/>
      <c r="FA15" s="415"/>
      <c r="FB15" s="415"/>
      <c r="FC15" s="415"/>
      <c r="FD15" s="415"/>
      <c r="FE15" s="415"/>
      <c r="FF15" s="415"/>
      <c r="FG15" s="415"/>
      <c r="FH15" s="415"/>
      <c r="FI15" s="415"/>
      <c r="FJ15" s="415"/>
      <c r="FK15" s="415"/>
      <c r="FL15" s="415"/>
      <c r="FM15" s="415"/>
      <c r="FN15" s="415"/>
      <c r="FO15" s="415"/>
      <c r="FP15" s="415"/>
      <c r="FQ15" s="415"/>
      <c r="FR15" s="415"/>
      <c r="FS15" s="415"/>
      <c r="FT15" s="415"/>
      <c r="FU15" s="415"/>
      <c r="FV15" s="415"/>
      <c r="FW15" s="415"/>
      <c r="FX15" s="415"/>
      <c r="FY15" s="415"/>
      <c r="FZ15" s="415"/>
      <c r="GA15" s="415"/>
      <c r="GB15" s="415"/>
      <c r="GC15" s="415"/>
      <c r="GD15" s="415"/>
      <c r="GE15" s="415"/>
      <c r="GF15" s="415"/>
      <c r="GG15" s="415"/>
      <c r="GH15" s="415"/>
      <c r="GI15" s="415"/>
      <c r="GJ15" s="415"/>
      <c r="GK15" s="415"/>
      <c r="GL15" s="415"/>
      <c r="GM15" s="415"/>
      <c r="GN15" s="415"/>
      <c r="GO15" s="415"/>
      <c r="GP15" s="415"/>
      <c r="GQ15" s="415"/>
      <c r="GR15" s="415"/>
      <c r="GS15" s="415"/>
      <c r="GT15" s="415"/>
      <c r="GU15" s="415"/>
      <c r="GV15" s="415"/>
      <c r="GW15" s="415"/>
      <c r="GX15" s="415"/>
      <c r="GY15" s="415"/>
      <c r="GZ15" s="415"/>
      <c r="HA15" s="415"/>
      <c r="HB15" s="415"/>
      <c r="HC15" s="415"/>
      <c r="HD15" s="415"/>
      <c r="HE15" s="415"/>
      <c r="HF15" s="415"/>
      <c r="HG15" s="415"/>
      <c r="HH15" s="415"/>
      <c r="HI15" s="415"/>
      <c r="HJ15" s="415"/>
      <c r="HK15" s="415"/>
      <c r="HL15" s="415"/>
      <c r="HM15" s="415"/>
      <c r="HN15" s="415"/>
      <c r="HO15" s="415"/>
      <c r="HP15" s="415"/>
      <c r="HQ15" s="415"/>
      <c r="HR15" s="415"/>
      <c r="HS15" s="415"/>
      <c r="HT15" s="415"/>
      <c r="HU15" s="415"/>
      <c r="HV15" s="415"/>
      <c r="HW15" s="415"/>
      <c r="HX15" s="415"/>
      <c r="HY15" s="415"/>
      <c r="HZ15" s="415"/>
      <c r="IA15" s="415"/>
      <c r="IB15" s="415"/>
      <c r="IC15" s="415"/>
      <c r="ID15" s="415"/>
      <c r="IE15" s="415"/>
      <c r="IF15" s="415"/>
      <c r="IG15" s="415"/>
      <c r="IH15" s="415"/>
      <c r="II15" s="415"/>
      <c r="IJ15" s="415"/>
      <c r="IK15" s="415"/>
      <c r="IL15" s="415"/>
      <c r="IM15" s="415"/>
      <c r="IN15" s="415"/>
      <c r="IO15" s="415"/>
      <c r="IP15" s="415"/>
      <c r="IQ15" s="415"/>
      <c r="IR15" s="415"/>
      <c r="IS15" s="415"/>
      <c r="IT15" s="415"/>
      <c r="IU15" s="415"/>
      <c r="IV15" s="415"/>
    </row>
    <row r="16" spans="1:256" s="416" customFormat="1" x14ac:dyDescent="0.2">
      <c r="A16" s="346">
        <v>1</v>
      </c>
      <c r="B16" s="169" t="s">
        <v>179</v>
      </c>
      <c r="C16" s="417">
        <v>30.362364700508198</v>
      </c>
      <c r="D16" s="417">
        <v>4.3094133500827958</v>
      </c>
      <c r="E16" s="417">
        <v>343.43822194940901</v>
      </c>
      <c r="F16" s="418">
        <f>SUM(C16:E16)</f>
        <v>378.11</v>
      </c>
      <c r="G16" s="381">
        <v>29.473439844686808</v>
      </c>
      <c r="H16" s="381">
        <v>4.1832458173927947</v>
      </c>
      <c r="I16" s="381">
        <v>333.38331433792041</v>
      </c>
      <c r="J16" s="418">
        <f>SUM(G16:I16)</f>
        <v>367.04</v>
      </c>
      <c r="K16" s="381">
        <v>0</v>
      </c>
      <c r="L16" s="381">
        <v>0</v>
      </c>
      <c r="M16" s="381">
        <v>0</v>
      </c>
      <c r="N16" s="418">
        <f>SUM(K16:M16)</f>
        <v>0</v>
      </c>
      <c r="O16" s="381">
        <f>G16+K16</f>
        <v>29.473439844686808</v>
      </c>
      <c r="P16" s="381">
        <f t="shared" ref="P16:Q16" si="0">H16+L16</f>
        <v>4.1832458173927947</v>
      </c>
      <c r="Q16" s="381">
        <f t="shared" si="0"/>
        <v>333.38331433792041</v>
      </c>
      <c r="R16" s="418">
        <f>SUM(O16:Q16)</f>
        <v>367.04</v>
      </c>
      <c r="S16" s="381">
        <f>C16-O16</f>
        <v>0.88892485582139003</v>
      </c>
      <c r="T16" s="381">
        <f t="shared" ref="T16:U16" si="1">D16-P16</f>
        <v>0.12616753269000114</v>
      </c>
      <c r="U16" s="381">
        <f t="shared" si="1"/>
        <v>10.054907611488602</v>
      </c>
      <c r="V16" s="381">
        <f>U16+T16+S16</f>
        <v>11.069999999999993</v>
      </c>
      <c r="W16" s="414"/>
      <c r="X16" s="414"/>
      <c r="Y16" s="414"/>
      <c r="Z16" s="414"/>
      <c r="AA16" s="414"/>
      <c r="AB16" s="414"/>
      <c r="AC16" s="414"/>
      <c r="AD16" s="414"/>
      <c r="AE16" s="414"/>
      <c r="AF16" s="414"/>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5"/>
      <c r="CD16" s="415"/>
      <c r="CE16" s="415"/>
      <c r="CF16" s="415"/>
      <c r="CG16" s="415"/>
      <c r="CH16" s="415"/>
      <c r="CI16" s="415"/>
      <c r="CJ16" s="415"/>
      <c r="CK16" s="415"/>
      <c r="CL16" s="415"/>
      <c r="CM16" s="415"/>
      <c r="CN16" s="415"/>
      <c r="CO16" s="415"/>
      <c r="CP16" s="415"/>
      <c r="CQ16" s="415"/>
      <c r="CR16" s="415"/>
      <c r="CS16" s="415"/>
      <c r="CT16" s="415"/>
      <c r="CU16" s="415"/>
      <c r="CV16" s="415"/>
      <c r="CW16" s="415"/>
      <c r="CX16" s="415"/>
      <c r="CY16" s="415"/>
      <c r="CZ16" s="415"/>
      <c r="DA16" s="415"/>
      <c r="DB16" s="415"/>
      <c r="DC16" s="415"/>
      <c r="DD16" s="415"/>
      <c r="DE16" s="415"/>
      <c r="DF16" s="415"/>
      <c r="DG16" s="415"/>
      <c r="DH16" s="415"/>
      <c r="DI16" s="415"/>
      <c r="DJ16" s="415"/>
      <c r="DK16" s="415"/>
      <c r="DL16" s="415"/>
      <c r="DM16" s="415"/>
      <c r="DN16" s="415"/>
      <c r="DO16" s="415"/>
      <c r="DP16" s="415"/>
      <c r="DQ16" s="415"/>
      <c r="DR16" s="415"/>
      <c r="DS16" s="415"/>
      <c r="DT16" s="415"/>
      <c r="DU16" s="415"/>
      <c r="DV16" s="415"/>
      <c r="DW16" s="415"/>
      <c r="DX16" s="415"/>
      <c r="DY16" s="415"/>
      <c r="DZ16" s="415"/>
      <c r="EA16" s="415"/>
      <c r="EB16" s="415"/>
      <c r="EC16" s="415"/>
      <c r="ED16" s="415"/>
      <c r="EE16" s="415"/>
      <c r="EF16" s="415"/>
      <c r="EG16" s="415"/>
      <c r="EH16" s="415"/>
      <c r="EI16" s="415"/>
      <c r="EJ16" s="415"/>
      <c r="EK16" s="415"/>
      <c r="EL16" s="415"/>
      <c r="EM16" s="415"/>
      <c r="EN16" s="415"/>
      <c r="EO16" s="415"/>
      <c r="EP16" s="415"/>
      <c r="EQ16" s="415"/>
      <c r="ER16" s="415"/>
      <c r="ES16" s="415"/>
      <c r="ET16" s="415"/>
      <c r="EU16" s="415"/>
      <c r="EV16" s="415"/>
      <c r="EW16" s="415"/>
      <c r="EX16" s="415"/>
      <c r="EY16" s="415"/>
      <c r="EZ16" s="415"/>
      <c r="FA16" s="415"/>
      <c r="FB16" s="415"/>
      <c r="FC16" s="415"/>
      <c r="FD16" s="415"/>
      <c r="FE16" s="415"/>
      <c r="FF16" s="415"/>
      <c r="FG16" s="415"/>
      <c r="FH16" s="415"/>
      <c r="FI16" s="415"/>
      <c r="FJ16" s="415"/>
      <c r="FK16" s="415"/>
      <c r="FL16" s="415"/>
      <c r="FM16" s="415"/>
      <c r="FN16" s="415"/>
      <c r="FO16" s="415"/>
      <c r="FP16" s="415"/>
      <c r="FQ16" s="415"/>
      <c r="FR16" s="415"/>
      <c r="FS16" s="415"/>
      <c r="FT16" s="415"/>
      <c r="FU16" s="415"/>
      <c r="FV16" s="415"/>
      <c r="FW16" s="415"/>
      <c r="FX16" s="415"/>
      <c r="FY16" s="415"/>
      <c r="FZ16" s="415"/>
      <c r="GA16" s="415"/>
      <c r="GB16" s="415"/>
      <c r="GC16" s="415"/>
      <c r="GD16" s="415"/>
      <c r="GE16" s="415"/>
      <c r="GF16" s="415"/>
      <c r="GG16" s="415"/>
      <c r="GH16" s="415"/>
      <c r="GI16" s="415"/>
      <c r="GJ16" s="415"/>
      <c r="GK16" s="415"/>
      <c r="GL16" s="415"/>
      <c r="GM16" s="415"/>
      <c r="GN16" s="415"/>
      <c r="GO16" s="415"/>
      <c r="GP16" s="415"/>
      <c r="GQ16" s="415"/>
      <c r="GR16" s="415"/>
      <c r="GS16" s="415"/>
      <c r="GT16" s="415"/>
      <c r="GU16" s="415"/>
      <c r="GV16" s="415"/>
      <c r="GW16" s="415"/>
      <c r="GX16" s="415"/>
      <c r="GY16" s="415"/>
      <c r="GZ16" s="415"/>
      <c r="HA16" s="415"/>
      <c r="HB16" s="415"/>
      <c r="HC16" s="415"/>
      <c r="HD16" s="415"/>
      <c r="HE16" s="415"/>
      <c r="HF16" s="415"/>
      <c r="HG16" s="415"/>
      <c r="HH16" s="415"/>
      <c r="HI16" s="415"/>
      <c r="HJ16" s="415"/>
      <c r="HK16" s="415"/>
      <c r="HL16" s="415"/>
      <c r="HM16" s="415"/>
      <c r="HN16" s="415"/>
      <c r="HO16" s="415"/>
      <c r="HP16" s="415"/>
      <c r="HQ16" s="415"/>
      <c r="HR16" s="415"/>
      <c r="HS16" s="415"/>
      <c r="HT16" s="415"/>
      <c r="HU16" s="415"/>
      <c r="HV16" s="415"/>
      <c r="HW16" s="415"/>
      <c r="HX16" s="415"/>
      <c r="HY16" s="415"/>
      <c r="HZ16" s="415"/>
      <c r="IA16" s="415"/>
      <c r="IB16" s="415"/>
      <c r="IC16" s="415"/>
      <c r="ID16" s="415"/>
      <c r="IE16" s="415"/>
      <c r="IF16" s="415"/>
      <c r="IG16" s="415"/>
      <c r="IH16" s="415"/>
      <c r="II16" s="415"/>
      <c r="IJ16" s="415"/>
      <c r="IK16" s="415"/>
      <c r="IL16" s="415"/>
      <c r="IM16" s="415"/>
      <c r="IN16" s="415"/>
      <c r="IO16" s="415"/>
      <c r="IP16" s="415"/>
      <c r="IQ16" s="415"/>
      <c r="IR16" s="415"/>
      <c r="IS16" s="415"/>
      <c r="IT16" s="415"/>
      <c r="IU16" s="415"/>
      <c r="IV16" s="415"/>
    </row>
    <row r="17" spans="1:28" s="416" customFormat="1" x14ac:dyDescent="0.2">
      <c r="A17" s="346">
        <v>2</v>
      </c>
      <c r="B17" s="170" t="s">
        <v>125</v>
      </c>
      <c r="C17" s="381">
        <v>439.85961194541204</v>
      </c>
      <c r="D17" s="381">
        <v>62.430476103466006</v>
      </c>
      <c r="E17" s="381">
        <v>4975.3899119511225</v>
      </c>
      <c r="F17" s="418">
        <f t="shared" ref="F17:F20" si="2">SUM(C17:E17)</f>
        <v>5477.68</v>
      </c>
      <c r="G17" s="381">
        <v>406.22741706161145</v>
      </c>
      <c r="H17" s="381">
        <v>57.656966824644556</v>
      </c>
      <c r="I17" s="381">
        <v>4594.9656161137445</v>
      </c>
      <c r="J17" s="418">
        <f t="shared" ref="J17:J20" si="3">SUM(G17:I17)</f>
        <v>5058.8500000000004</v>
      </c>
      <c r="K17" s="381">
        <v>45.136022783075425</v>
      </c>
      <c r="L17" s="381">
        <v>6.4062789927482431</v>
      </c>
      <c r="M17" s="381">
        <v>510.54769822417626</v>
      </c>
      <c r="N17" s="418">
        <f t="shared" ref="N17:N20" si="4">SUM(K17:M17)</f>
        <v>562.08999999999992</v>
      </c>
      <c r="O17" s="381">
        <f t="shared" ref="O17:O19" si="5">G17+K17</f>
        <v>451.36343984468687</v>
      </c>
      <c r="P17" s="381">
        <f t="shared" ref="P17:P19" si="6">H17+L17</f>
        <v>64.063245817392797</v>
      </c>
      <c r="Q17" s="381">
        <f t="shared" ref="Q17:Q19" si="7">I17+M17</f>
        <v>5105.5133143379207</v>
      </c>
      <c r="R17" s="418">
        <f t="shared" ref="R17:R20" si="8">SUM(O17:Q17)</f>
        <v>5620.9400000000005</v>
      </c>
      <c r="S17" s="381">
        <f t="shared" ref="S17:S20" si="9">C17-O17</f>
        <v>-11.503827899274825</v>
      </c>
      <c r="T17" s="381">
        <f t="shared" ref="T17:T20" si="10">D17-P17</f>
        <v>-1.6327697139267912</v>
      </c>
      <c r="U17" s="381">
        <f t="shared" ref="U17:U20" si="11">E17-Q17</f>
        <v>-130.12340238679826</v>
      </c>
      <c r="V17" s="381">
        <f t="shared" ref="V17:V20" si="12">U17+T17+S17</f>
        <v>-143.25999999999988</v>
      </c>
      <c r="Y17" s="806"/>
      <c r="Z17" s="806"/>
      <c r="AA17" s="806"/>
      <c r="AB17" s="806"/>
    </row>
    <row r="18" spans="1:28" s="416" customFormat="1" ht="25.5" x14ac:dyDescent="0.2">
      <c r="A18" s="346">
        <v>3</v>
      </c>
      <c r="B18" s="169" t="s">
        <v>126</v>
      </c>
      <c r="C18" s="381">
        <v>19.5330597270599</v>
      </c>
      <c r="D18" s="381">
        <v>2.7723805173299834</v>
      </c>
      <c r="E18" s="381">
        <v>220.94455975561013</v>
      </c>
      <c r="F18" s="418">
        <f t="shared" si="2"/>
        <v>243.25</v>
      </c>
      <c r="G18" s="381">
        <v>18.961321247073602</v>
      </c>
      <c r="H18" s="381">
        <v>2.6912321132872723</v>
      </c>
      <c r="I18" s="381">
        <v>214.47744663963911</v>
      </c>
      <c r="J18" s="418">
        <f t="shared" si="3"/>
        <v>236.13</v>
      </c>
      <c r="K18" s="381">
        <v>0</v>
      </c>
      <c r="L18" s="381">
        <v>0</v>
      </c>
      <c r="M18" s="381">
        <v>0</v>
      </c>
      <c r="N18" s="418">
        <f t="shared" si="4"/>
        <v>0</v>
      </c>
      <c r="O18" s="381">
        <f t="shared" si="5"/>
        <v>18.961321247073602</v>
      </c>
      <c r="P18" s="381">
        <f t="shared" si="6"/>
        <v>2.6912321132872723</v>
      </c>
      <c r="Q18" s="381">
        <f t="shared" si="7"/>
        <v>214.47744663963911</v>
      </c>
      <c r="R18" s="418">
        <f t="shared" si="8"/>
        <v>236.13</v>
      </c>
      <c r="S18" s="381">
        <f t="shared" si="9"/>
        <v>0.57173847998629768</v>
      </c>
      <c r="T18" s="381">
        <f t="shared" si="10"/>
        <v>8.1148404042711064E-2</v>
      </c>
      <c r="U18" s="381">
        <f t="shared" si="11"/>
        <v>6.4671131159710171</v>
      </c>
      <c r="V18" s="381">
        <f t="shared" si="12"/>
        <v>7.1200000000000259</v>
      </c>
    </row>
    <row r="19" spans="1:28" s="416" customFormat="1" x14ac:dyDescent="0.2">
      <c r="A19" s="346">
        <v>4</v>
      </c>
      <c r="B19" s="170" t="s">
        <v>127</v>
      </c>
      <c r="C19" s="381">
        <v>15.646522868726089</v>
      </c>
      <c r="D19" s="381">
        <v>2.2207537258036889</v>
      </c>
      <c r="E19" s="381">
        <v>176.98272340547021</v>
      </c>
      <c r="F19" s="418">
        <f t="shared" si="2"/>
        <v>194.85</v>
      </c>
      <c r="G19" s="381">
        <v>15.925165077371096</v>
      </c>
      <c r="H19" s="381">
        <v>2.2603021755267516</v>
      </c>
      <c r="I19" s="381">
        <v>180.13453274710216</v>
      </c>
      <c r="J19" s="418">
        <f t="shared" si="3"/>
        <v>198.32</v>
      </c>
      <c r="K19" s="381">
        <v>0</v>
      </c>
      <c r="L19" s="381">
        <v>0</v>
      </c>
      <c r="M19" s="381">
        <v>0</v>
      </c>
      <c r="N19" s="418">
        <f t="shared" si="4"/>
        <v>0</v>
      </c>
      <c r="O19" s="381">
        <f t="shared" si="5"/>
        <v>15.925165077371096</v>
      </c>
      <c r="P19" s="381">
        <f t="shared" si="6"/>
        <v>2.2603021755267516</v>
      </c>
      <c r="Q19" s="381">
        <f t="shared" si="7"/>
        <v>180.13453274710216</v>
      </c>
      <c r="R19" s="418">
        <f t="shared" si="8"/>
        <v>198.32</v>
      </c>
      <c r="S19" s="381">
        <f t="shared" si="9"/>
        <v>-0.27864220864500666</v>
      </c>
      <c r="T19" s="381">
        <f t="shared" si="10"/>
        <v>-3.9548449723062706E-2</v>
      </c>
      <c r="U19" s="381">
        <f t="shared" si="11"/>
        <v>-3.1518093416319459</v>
      </c>
      <c r="V19" s="381">
        <f t="shared" si="12"/>
        <v>-3.4700000000000153</v>
      </c>
    </row>
    <row r="20" spans="1:28" s="416" customFormat="1" ht="25.5" x14ac:dyDescent="0.2">
      <c r="A20" s="346">
        <v>5</v>
      </c>
      <c r="B20" s="169" t="s">
        <v>128</v>
      </c>
      <c r="C20" s="381">
        <v>148.93305601553132</v>
      </c>
      <c r="D20" s="381">
        <v>21.138475418260722</v>
      </c>
      <c r="E20" s="381">
        <v>1684.6284685662081</v>
      </c>
      <c r="F20" s="418">
        <f t="shared" si="2"/>
        <v>1854.7</v>
      </c>
      <c r="G20" s="381">
        <v>129.43532844172901</v>
      </c>
      <c r="H20" s="381">
        <v>18.37110968994461</v>
      </c>
      <c r="I20" s="381">
        <v>1464.0835618683263</v>
      </c>
      <c r="J20" s="418">
        <f t="shared" si="3"/>
        <v>1611.8899999999999</v>
      </c>
      <c r="K20" s="381">
        <v>14.381792382801349</v>
      </c>
      <c r="L20" s="381">
        <v>2.0412470736024666</v>
      </c>
      <c r="M20" s="381">
        <v>162.67696054359618</v>
      </c>
      <c r="N20" s="418">
        <f t="shared" si="4"/>
        <v>179.1</v>
      </c>
      <c r="O20" s="381">
        <f t="shared" ref="O20" si="13">G20+K20</f>
        <v>143.81712082453035</v>
      </c>
      <c r="P20" s="381">
        <f t="shared" ref="P20" si="14">H20+L20</f>
        <v>20.412356763547077</v>
      </c>
      <c r="Q20" s="381">
        <f t="shared" ref="Q20" si="15">I20+M20</f>
        <v>1626.7605224119225</v>
      </c>
      <c r="R20" s="418">
        <f t="shared" si="8"/>
        <v>1790.9899999999998</v>
      </c>
      <c r="S20" s="381">
        <f t="shared" si="9"/>
        <v>5.1159351910009718</v>
      </c>
      <c r="T20" s="381">
        <f t="shared" si="10"/>
        <v>0.72611865471364467</v>
      </c>
      <c r="U20" s="381">
        <f t="shared" si="11"/>
        <v>57.867946154285619</v>
      </c>
      <c r="V20" s="381">
        <f t="shared" si="12"/>
        <v>63.710000000000235</v>
      </c>
    </row>
    <row r="21" spans="1:28" s="421" customFormat="1" x14ac:dyDescent="0.2">
      <c r="A21" s="419"/>
      <c r="B21" s="261" t="s">
        <v>90</v>
      </c>
      <c r="C21" s="420">
        <f>SUM(C16:C20)</f>
        <v>654.33461525723749</v>
      </c>
      <c r="D21" s="420">
        <f t="shared" ref="D21:F21" si="16">SUM(D16:D20)</f>
        <v>92.871499114943191</v>
      </c>
      <c r="E21" s="420">
        <f t="shared" si="16"/>
        <v>7401.3838856278198</v>
      </c>
      <c r="F21" s="420">
        <f t="shared" si="16"/>
        <v>8148.59</v>
      </c>
      <c r="G21" s="420">
        <f t="shared" ref="G21" si="17">SUM(G16:G20)</f>
        <v>600.02267167247203</v>
      </c>
      <c r="H21" s="420">
        <f t="shared" ref="H21" si="18">SUM(H16:H20)</f>
        <v>85.162856620795992</v>
      </c>
      <c r="I21" s="420">
        <f t="shared" ref="I21" si="19">SUM(I16:I20)</f>
        <v>6787.044471706733</v>
      </c>
      <c r="J21" s="420">
        <f t="shared" ref="J21" si="20">SUM(J16:J20)</f>
        <v>7472.23</v>
      </c>
      <c r="K21" s="420">
        <f t="shared" ref="K21" si="21">SUM(K16:K20)</f>
        <v>59.517815165876776</v>
      </c>
      <c r="L21" s="420">
        <f t="shared" ref="L21" si="22">SUM(L16:L20)</f>
        <v>8.4475260663507097</v>
      </c>
      <c r="M21" s="420">
        <f t="shared" ref="M21" si="23">SUM(M16:M20)</f>
        <v>673.22465876777244</v>
      </c>
      <c r="N21" s="420">
        <f t="shared" ref="N21" si="24">SUM(N16:N20)</f>
        <v>741.18999999999994</v>
      </c>
      <c r="O21" s="420">
        <f t="shared" ref="O21" si="25">SUM(O16:O20)</f>
        <v>659.54048683834867</v>
      </c>
      <c r="P21" s="420">
        <f t="shared" ref="P21" si="26">SUM(P16:P20)</f>
        <v>93.610382687146696</v>
      </c>
      <c r="Q21" s="420">
        <f t="shared" ref="Q21" si="27">SUM(Q16:Q20)</f>
        <v>7460.2691304745049</v>
      </c>
      <c r="R21" s="420">
        <f t="shared" ref="R21" si="28">SUM(R16:R20)</f>
        <v>8213.42</v>
      </c>
      <c r="S21" s="420">
        <f t="shared" ref="S21" si="29">SUM(S16:S20)</f>
        <v>-5.2058715811111718</v>
      </c>
      <c r="T21" s="420">
        <f t="shared" ref="T21" si="30">SUM(T16:T20)</f>
        <v>-0.73888357220349699</v>
      </c>
      <c r="U21" s="420">
        <f t="shared" ref="U21" si="31">SUM(U16:U20)</f>
        <v>-58.885244846684969</v>
      </c>
      <c r="V21" s="420">
        <f t="shared" ref="V21" si="32">SUM(V16:V20)</f>
        <v>-64.829999999999643</v>
      </c>
    </row>
    <row r="22" spans="1:28" s="416" customFormat="1" ht="25.5" x14ac:dyDescent="0.2">
      <c r="A22" s="346"/>
      <c r="B22" s="171" t="s">
        <v>232</v>
      </c>
      <c r="C22" s="422"/>
      <c r="D22" s="422"/>
      <c r="E22" s="422"/>
      <c r="F22" s="423"/>
      <c r="G22" s="413"/>
      <c r="H22" s="413"/>
      <c r="I22" s="413"/>
      <c r="J22" s="424"/>
      <c r="K22" s="413"/>
      <c r="L22" s="413"/>
      <c r="M22" s="413"/>
      <c r="N22" s="413"/>
      <c r="O22" s="413"/>
      <c r="P22" s="413"/>
      <c r="Q22" s="413"/>
      <c r="R22" s="413"/>
      <c r="S22" s="422"/>
      <c r="T22" s="422"/>
      <c r="U22" s="422"/>
      <c r="V22" s="422"/>
    </row>
    <row r="23" spans="1:28" s="416" customFormat="1" x14ac:dyDescent="0.2">
      <c r="A23" s="346">
        <v>6</v>
      </c>
      <c r="B23" s="169" t="s">
        <v>181</v>
      </c>
      <c r="C23" s="381">
        <v>0</v>
      </c>
      <c r="D23" s="381">
        <v>0</v>
      </c>
      <c r="E23" s="381">
        <v>0</v>
      </c>
      <c r="F23" s="418">
        <f t="shared" ref="F23:F25" si="33">SUM(C23:E23)</f>
        <v>0</v>
      </c>
      <c r="G23" s="381">
        <v>0</v>
      </c>
      <c r="H23" s="381">
        <v>0</v>
      </c>
      <c r="I23" s="381">
        <v>0</v>
      </c>
      <c r="J23" s="418">
        <f t="shared" ref="J23:J25" si="34">SUM(G23:I23)</f>
        <v>0</v>
      </c>
      <c r="K23" s="381">
        <v>0</v>
      </c>
      <c r="L23" s="381">
        <v>0</v>
      </c>
      <c r="M23" s="381">
        <v>0</v>
      </c>
      <c r="N23" s="418">
        <f t="shared" ref="N23:N25" si="35">SUM(K23:M23)</f>
        <v>0</v>
      </c>
      <c r="O23" s="381">
        <f>G23+K23</f>
        <v>0</v>
      </c>
      <c r="P23" s="381">
        <f t="shared" ref="P23:Q24" si="36">H23+L23</f>
        <v>0</v>
      </c>
      <c r="Q23" s="381">
        <f t="shared" si="36"/>
        <v>0</v>
      </c>
      <c r="R23" s="418">
        <f>Q23+P23+O23</f>
        <v>0</v>
      </c>
      <c r="S23" s="381">
        <f t="shared" ref="S23" si="37">C23-O23</f>
        <v>0</v>
      </c>
      <c r="T23" s="381">
        <f t="shared" ref="T23" si="38">D23-P23</f>
        <v>0</v>
      </c>
      <c r="U23" s="381">
        <f t="shared" ref="U23" si="39">E23-Q23</f>
        <v>0</v>
      </c>
      <c r="V23" s="418">
        <f t="shared" ref="V23:V25" si="40">SUM(S23:U23)</f>
        <v>0</v>
      </c>
    </row>
    <row r="24" spans="1:28" s="416" customFormat="1" x14ac:dyDescent="0.2">
      <c r="A24" s="543">
        <v>7</v>
      </c>
      <c r="B24" s="170" t="s">
        <v>130</v>
      </c>
      <c r="C24" s="381">
        <v>5.2195226403243309</v>
      </c>
      <c r="D24" s="381">
        <v>0.74082110432250337</v>
      </c>
      <c r="E24" s="381">
        <v>59.039656255353165</v>
      </c>
      <c r="F24" s="418">
        <f t="shared" si="33"/>
        <v>65</v>
      </c>
      <c r="G24" s="381">
        <v>4.6975703762918979</v>
      </c>
      <c r="H24" s="381">
        <v>0.66673899389025293</v>
      </c>
      <c r="I24" s="381">
        <v>53.135690629817852</v>
      </c>
      <c r="J24" s="418">
        <f t="shared" si="34"/>
        <v>58.5</v>
      </c>
      <c r="K24" s="381">
        <v>0.52195226403243311</v>
      </c>
      <c r="L24" s="381">
        <v>7.4082110432250325E-2</v>
      </c>
      <c r="M24" s="381">
        <v>5.9039656255353163</v>
      </c>
      <c r="N24" s="418">
        <f t="shared" si="35"/>
        <v>6.5</v>
      </c>
      <c r="O24" s="381">
        <f>G24+K24</f>
        <v>5.2195226403243309</v>
      </c>
      <c r="P24" s="381">
        <f t="shared" si="36"/>
        <v>0.74082110432250325</v>
      </c>
      <c r="Q24" s="381">
        <f t="shared" si="36"/>
        <v>59.039656255353165</v>
      </c>
      <c r="R24" s="418">
        <f t="shared" ref="R24:R25" si="41">Q24+P24+O24</f>
        <v>65</v>
      </c>
      <c r="S24" s="381">
        <f>C24-O24</f>
        <v>0</v>
      </c>
      <c r="T24" s="381">
        <f>D24-P24</f>
        <v>0</v>
      </c>
      <c r="U24" s="381">
        <f t="shared" ref="U24:U25" si="42">E24-Q24</f>
        <v>0</v>
      </c>
      <c r="V24" s="418">
        <f t="shared" si="40"/>
        <v>0</v>
      </c>
    </row>
    <row r="25" spans="1:28" s="416" customFormat="1" ht="25.5" x14ac:dyDescent="0.2">
      <c r="A25" s="346">
        <v>8</v>
      </c>
      <c r="B25" s="169" t="s">
        <v>959</v>
      </c>
      <c r="C25" s="381">
        <v>27.221818077999203</v>
      </c>
      <c r="D25" s="381">
        <v>3.8636669902358252</v>
      </c>
      <c r="E25" s="381">
        <v>307.91451493176498</v>
      </c>
      <c r="F25" s="418">
        <f t="shared" si="33"/>
        <v>339</v>
      </c>
      <c r="G25" s="381">
        <v>24.499636270199282</v>
      </c>
      <c r="H25" s="381">
        <v>3.4773002912122428</v>
      </c>
      <c r="I25" s="381">
        <v>277.12306343858847</v>
      </c>
      <c r="J25" s="418">
        <f t="shared" si="34"/>
        <v>305.10000000000002</v>
      </c>
      <c r="K25" s="381">
        <v>2.7221818077999203</v>
      </c>
      <c r="L25" s="381">
        <v>0.3863666990235825</v>
      </c>
      <c r="M25" s="381">
        <v>30.791451493176496</v>
      </c>
      <c r="N25" s="418">
        <f t="shared" si="35"/>
        <v>33.9</v>
      </c>
      <c r="O25" s="381">
        <f t="shared" ref="O25" si="43">G25+K25</f>
        <v>27.221818077999203</v>
      </c>
      <c r="P25" s="381">
        <f t="shared" ref="P25" si="44">H25+L25</f>
        <v>3.8636669902358252</v>
      </c>
      <c r="Q25" s="381">
        <f t="shared" ref="Q25" si="45">I25+M25</f>
        <v>307.91451493176498</v>
      </c>
      <c r="R25" s="418">
        <f t="shared" si="41"/>
        <v>339</v>
      </c>
      <c r="S25" s="381">
        <f t="shared" ref="S25" si="46">C25-O25</f>
        <v>0</v>
      </c>
      <c r="T25" s="381">
        <f t="shared" ref="T25" si="47">D25-P25</f>
        <v>0</v>
      </c>
      <c r="U25" s="381">
        <f t="shared" si="42"/>
        <v>0</v>
      </c>
      <c r="V25" s="418">
        <f t="shared" si="40"/>
        <v>0</v>
      </c>
    </row>
    <row r="26" spans="1:28" s="421" customFormat="1" x14ac:dyDescent="0.2">
      <c r="A26" s="425"/>
      <c r="B26" s="170" t="s">
        <v>90</v>
      </c>
      <c r="C26" s="420">
        <f>SUM(C23:C25)</f>
        <v>32.441340718323531</v>
      </c>
      <c r="D26" s="420">
        <f t="shared" ref="D26:F26" si="48">SUM(D23:D25)</f>
        <v>4.6044880945583282</v>
      </c>
      <c r="E26" s="420">
        <f t="shared" si="48"/>
        <v>366.95417118711816</v>
      </c>
      <c r="F26" s="420">
        <f t="shared" si="48"/>
        <v>404</v>
      </c>
      <c r="G26" s="420">
        <f>SUM(G23:G25)</f>
        <v>29.197206646491182</v>
      </c>
      <c r="H26" s="420">
        <f t="shared" ref="H26" si="49">SUM(H23:H25)</f>
        <v>4.1440392851024956</v>
      </c>
      <c r="I26" s="420">
        <f t="shared" ref="I26" si="50">SUM(I23:I25)</f>
        <v>330.25875406840635</v>
      </c>
      <c r="J26" s="420">
        <f t="shared" ref="J26" si="51">SUM(J23:J25)</f>
        <v>363.6</v>
      </c>
      <c r="K26" s="420">
        <f>SUM(K23:K25)</f>
        <v>3.2441340718323532</v>
      </c>
      <c r="L26" s="420">
        <f t="shared" ref="L26" si="52">SUM(L23:L25)</f>
        <v>0.46044880945583283</v>
      </c>
      <c r="M26" s="420">
        <f t="shared" ref="M26" si="53">SUM(M23:M25)</f>
        <v>36.695417118711809</v>
      </c>
      <c r="N26" s="420">
        <f t="shared" ref="N26" si="54">SUM(N23:N25)</f>
        <v>40.4</v>
      </c>
      <c r="O26" s="420">
        <f>SUM(O23:O25)</f>
        <v>32.441340718323531</v>
      </c>
      <c r="P26" s="420">
        <f t="shared" ref="P26" si="55">SUM(P23:P25)</f>
        <v>4.6044880945583282</v>
      </c>
      <c r="Q26" s="420">
        <f t="shared" ref="Q26" si="56">SUM(Q23:Q25)</f>
        <v>366.95417118711816</v>
      </c>
      <c r="R26" s="420">
        <f t="shared" ref="R26" si="57">SUM(R23:R25)</f>
        <v>404</v>
      </c>
      <c r="S26" s="420">
        <f t="shared" ref="S26" si="58">SUM(S23:S25)</f>
        <v>0</v>
      </c>
      <c r="T26" s="420">
        <f t="shared" ref="T26" si="59">SUM(T23:T25)</f>
        <v>0</v>
      </c>
      <c r="U26" s="420">
        <f t="shared" ref="U26" si="60">SUM(U23:U25)</f>
        <v>0</v>
      </c>
      <c r="V26" s="420">
        <f t="shared" ref="V26" si="61">SUM(V23:V25)</f>
        <v>0</v>
      </c>
    </row>
    <row r="27" spans="1:28" s="421" customFormat="1" x14ac:dyDescent="0.2">
      <c r="A27" s="425"/>
      <c r="B27" s="170" t="s">
        <v>35</v>
      </c>
      <c r="C27" s="426">
        <f>C26+C21</f>
        <v>686.77595597556103</v>
      </c>
      <c r="D27" s="426">
        <f t="shared" ref="D27:F27" si="62">D26+D21</f>
        <v>97.475987209501525</v>
      </c>
      <c r="E27" s="426">
        <f t="shared" si="62"/>
        <v>7768.3380568149378</v>
      </c>
      <c r="F27" s="426">
        <f t="shared" si="62"/>
        <v>8552.59</v>
      </c>
      <c r="G27" s="426">
        <f>G26+G21</f>
        <v>629.2198783189632</v>
      </c>
      <c r="H27" s="426">
        <f t="shared" ref="H27" si="63">H26+H21</f>
        <v>89.306895905898486</v>
      </c>
      <c r="I27" s="426">
        <f t="shared" ref="I27" si="64">I26+I21</f>
        <v>7117.3032257751393</v>
      </c>
      <c r="J27" s="426">
        <f t="shared" ref="J27" si="65">J26+J21</f>
        <v>7835.83</v>
      </c>
      <c r="K27" s="426">
        <f>K26+K21</f>
        <v>62.761949237709132</v>
      </c>
      <c r="L27" s="426">
        <f t="shared" ref="L27" si="66">L26+L21</f>
        <v>8.9079748758065431</v>
      </c>
      <c r="M27" s="426">
        <f t="shared" ref="M27" si="67">M26+M21</f>
        <v>709.92007588648426</v>
      </c>
      <c r="N27" s="426">
        <f t="shared" ref="N27" si="68">N26+N21</f>
        <v>781.58999999999992</v>
      </c>
      <c r="O27" s="426">
        <f>O26+O21</f>
        <v>691.98182755667221</v>
      </c>
      <c r="P27" s="426">
        <f t="shared" ref="P27" si="69">P26+P21</f>
        <v>98.214870781705031</v>
      </c>
      <c r="Q27" s="426">
        <f t="shared" ref="Q27" si="70">Q26+Q21</f>
        <v>7827.2233016616228</v>
      </c>
      <c r="R27" s="426">
        <f t="shared" ref="R27" si="71">R26+R21</f>
        <v>8617.42</v>
      </c>
      <c r="S27" s="426">
        <f t="shared" ref="S27" si="72">S26+S21</f>
        <v>-5.2058715811111718</v>
      </c>
      <c r="T27" s="426">
        <f t="shared" ref="T27" si="73">T26+T21</f>
        <v>-0.73888357220349699</v>
      </c>
      <c r="U27" s="426">
        <f t="shared" ref="U27" si="74">U26+U21</f>
        <v>-58.885244846684969</v>
      </c>
      <c r="V27" s="426">
        <f t="shared" ref="V27" si="75">V26+V21</f>
        <v>-64.829999999999643</v>
      </c>
    </row>
    <row r="29" spans="1:28" s="528" customFormat="1" x14ac:dyDescent="0.2">
      <c r="A29" s="704" t="s">
        <v>796</v>
      </c>
      <c r="B29" s="705" t="s">
        <v>990</v>
      </c>
    </row>
    <row r="30" spans="1:28" x14ac:dyDescent="0.2">
      <c r="C30" s="571"/>
      <c r="D30" s="571"/>
      <c r="E30" s="571"/>
    </row>
    <row r="31" spans="1:28" x14ac:dyDescent="0.2">
      <c r="C31" s="571"/>
      <c r="D31" s="571"/>
      <c r="E31" s="571"/>
    </row>
    <row r="33" spans="1:37" x14ac:dyDescent="0.2">
      <c r="A33" s="14" t="s">
        <v>11</v>
      </c>
      <c r="B33" s="14"/>
      <c r="C33" s="14"/>
      <c r="D33" s="14"/>
      <c r="E33" s="14"/>
      <c r="F33" s="14"/>
      <c r="G33" s="14"/>
      <c r="H33" s="14"/>
      <c r="I33" s="14"/>
      <c r="J33" s="14"/>
      <c r="K33" s="14"/>
      <c r="L33" s="14"/>
      <c r="M33" s="14"/>
      <c r="N33" s="14"/>
      <c r="O33" s="14"/>
      <c r="P33" s="14"/>
      <c r="Q33" s="14"/>
      <c r="R33" s="14"/>
      <c r="T33" s="335"/>
      <c r="U33" s="335"/>
      <c r="V33" s="363" t="s">
        <v>12</v>
      </c>
      <c r="W33" s="15"/>
      <c r="X33" s="15"/>
      <c r="Y33" s="15"/>
      <c r="Z33" s="15"/>
      <c r="AA33" s="15"/>
      <c r="AE33" s="15"/>
      <c r="AF33" s="15"/>
    </row>
    <row r="34" spans="1:37" x14ac:dyDescent="0.2">
      <c r="B34" s="335"/>
      <c r="C34" s="335"/>
      <c r="D34" s="335"/>
      <c r="E34" s="335"/>
      <c r="F34" s="335"/>
      <c r="G34" s="335"/>
      <c r="H34" s="335"/>
      <c r="I34" s="335"/>
      <c r="J34" s="335"/>
      <c r="K34" s="335"/>
      <c r="L34" s="335"/>
      <c r="M34" s="335"/>
      <c r="N34" s="335"/>
      <c r="O34" s="335"/>
      <c r="P34" s="335"/>
      <c r="Q34" s="335"/>
      <c r="R34" s="335"/>
      <c r="S34" s="335"/>
      <c r="T34" s="335"/>
      <c r="U34" s="335"/>
      <c r="V34" s="363" t="s">
        <v>956</v>
      </c>
      <c r="W34" s="335"/>
      <c r="X34" s="335"/>
      <c r="Y34" s="335"/>
      <c r="Z34" s="335"/>
      <c r="AA34" s="335"/>
      <c r="AB34" s="335"/>
      <c r="AC34" s="335"/>
      <c r="AD34" s="335"/>
      <c r="AE34" s="15"/>
      <c r="AF34" s="15"/>
    </row>
    <row r="35" spans="1:37" x14ac:dyDescent="0.2">
      <c r="B35" s="362"/>
      <c r="C35" s="362"/>
      <c r="D35" s="362"/>
      <c r="E35" s="362"/>
      <c r="F35" s="362"/>
      <c r="G35" s="362"/>
      <c r="H35" s="362"/>
      <c r="I35" s="362"/>
      <c r="J35" s="362"/>
      <c r="K35" s="362"/>
      <c r="L35" s="362"/>
      <c r="M35" s="362"/>
      <c r="N35" s="362"/>
      <c r="O35" s="362"/>
      <c r="P35" s="362"/>
      <c r="Q35" s="362"/>
      <c r="R35" s="362"/>
      <c r="S35" s="362"/>
      <c r="T35" s="123"/>
      <c r="U35" s="123"/>
      <c r="V35" s="363" t="s">
        <v>775</v>
      </c>
      <c r="W35" s="123"/>
      <c r="X35" s="123"/>
      <c r="Y35" s="123"/>
      <c r="Z35" s="123"/>
      <c r="AA35" s="123"/>
      <c r="AB35" s="123"/>
      <c r="AC35" s="123"/>
      <c r="AD35" s="123"/>
      <c r="AE35" s="123"/>
      <c r="AF35" s="123"/>
      <c r="AG35" s="123"/>
      <c r="AH35" s="123"/>
      <c r="AI35" s="123"/>
      <c r="AJ35" s="123"/>
      <c r="AK35" s="123"/>
    </row>
    <row r="36" spans="1:37" x14ac:dyDescent="0.2">
      <c r="A36" s="14"/>
      <c r="B36" s="14"/>
      <c r="C36" s="14"/>
      <c r="D36" s="14"/>
      <c r="E36" s="14"/>
      <c r="F36" s="14"/>
      <c r="G36" s="14"/>
      <c r="H36" s="14"/>
      <c r="I36" s="14"/>
      <c r="J36" s="14"/>
      <c r="K36" s="14"/>
      <c r="L36" s="14"/>
      <c r="M36" s="14"/>
      <c r="N36" s="14"/>
      <c r="O36" s="14"/>
      <c r="P36" s="14"/>
      <c r="Q36" s="14"/>
      <c r="R36" s="14"/>
      <c r="S36" s="1" t="s">
        <v>83</v>
      </c>
      <c r="T36" s="1"/>
      <c r="U36" s="1"/>
      <c r="V36" s="1"/>
      <c r="W36" s="14"/>
      <c r="X36" s="14"/>
      <c r="Y36" s="14"/>
      <c r="Z36" s="14"/>
      <c r="AE36" s="14"/>
      <c r="AF36" s="14"/>
    </row>
    <row r="40" spans="1:37" ht="13.5" thickBot="1" x14ac:dyDescent="0.25"/>
    <row r="41" spans="1:37" ht="16.5" thickBot="1" x14ac:dyDescent="0.3">
      <c r="K41" s="706">
        <v>10.08</v>
      </c>
      <c r="L41" s="707">
        <v>1.1200000000000001</v>
      </c>
    </row>
    <row r="42" spans="1:37" ht="16.5" thickBot="1" x14ac:dyDescent="0.3">
      <c r="K42" s="708">
        <v>48.42</v>
      </c>
      <c r="L42" s="709">
        <v>5.38</v>
      </c>
    </row>
    <row r="43" spans="1:37" x14ac:dyDescent="0.2">
      <c r="K43">
        <f>SUM(K41:K42)</f>
        <v>58.5</v>
      </c>
      <c r="L43">
        <f>SUM(L41:L42)</f>
        <v>6.5</v>
      </c>
    </row>
  </sheetData>
  <mergeCells count="16">
    <mergeCell ref="Y17:AB17"/>
    <mergeCell ref="AB10:AD10"/>
    <mergeCell ref="A11:A12"/>
    <mergeCell ref="B11:B12"/>
    <mergeCell ref="C11:F12"/>
    <mergeCell ref="G12:J12"/>
    <mergeCell ref="K12:N12"/>
    <mergeCell ref="O12:R12"/>
    <mergeCell ref="G11:R11"/>
    <mergeCell ref="U10:V10"/>
    <mergeCell ref="S11:V12"/>
    <mergeCell ref="G2:O2"/>
    <mergeCell ref="A3:U3"/>
    <mergeCell ref="A4:U4"/>
    <mergeCell ref="A6:U6"/>
    <mergeCell ref="A8:C8"/>
  </mergeCells>
  <printOptions horizontalCentered="1" verticalCentered="1"/>
  <pageMargins left="0.70866141732283505" right="0.70866141732283505" top="0.196850393700787" bottom="0.196850393700787" header="0.31496062992126" footer="0.31496062992126"/>
  <pageSetup paperSize="9" scale="76" orientation="landscape" r:id="rId1"/>
  <headerFooter>
    <oddFooter>&amp;C- 43 -</oddFooter>
  </headerFooter>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8" zoomScaleSheetLayoutView="100" workbookViewId="0">
      <selection activeCell="O28" sqref="O28"/>
    </sheetView>
  </sheetViews>
  <sheetFormatPr defaultRowHeight="12.75" x14ac:dyDescent="0.2"/>
  <cols>
    <col min="1" max="1" width="7.85546875" customWidth="1"/>
    <col min="2" max="2" width="20.85546875" bestFit="1"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861" t="s">
        <v>0</v>
      </c>
      <c r="B1" s="861"/>
      <c r="C1" s="861"/>
      <c r="D1" s="861"/>
      <c r="E1" s="861"/>
      <c r="F1" s="861"/>
      <c r="G1" s="861"/>
      <c r="H1" s="861"/>
      <c r="I1" s="861"/>
      <c r="J1" s="861"/>
      <c r="K1" s="861"/>
      <c r="L1" s="861"/>
      <c r="M1" s="861"/>
      <c r="N1" s="861"/>
      <c r="O1" s="236" t="s">
        <v>525</v>
      </c>
    </row>
    <row r="2" spans="1:15" ht="21" x14ac:dyDescent="0.35">
      <c r="A2" s="862" t="s">
        <v>821</v>
      </c>
      <c r="B2" s="862"/>
      <c r="C2" s="862"/>
      <c r="D2" s="862"/>
      <c r="E2" s="862"/>
      <c r="F2" s="862"/>
      <c r="G2" s="862"/>
      <c r="H2" s="862"/>
      <c r="I2" s="862"/>
      <c r="J2" s="862"/>
      <c r="K2" s="862"/>
      <c r="L2" s="862"/>
      <c r="M2" s="862"/>
      <c r="N2" s="862"/>
      <c r="O2" s="862"/>
    </row>
    <row r="3" spans="1:15" ht="15" x14ac:dyDescent="0.3">
      <c r="A3" s="200"/>
      <c r="B3" s="200"/>
      <c r="C3" s="200"/>
      <c r="D3" s="200"/>
      <c r="E3" s="200"/>
      <c r="F3" s="200"/>
      <c r="G3" s="200"/>
      <c r="H3" s="200"/>
      <c r="I3" s="200"/>
      <c r="J3" s="200"/>
      <c r="K3" s="200"/>
    </row>
    <row r="4" spans="1:15" ht="18" x14ac:dyDescent="0.35">
      <c r="A4" s="861" t="s">
        <v>524</v>
      </c>
      <c r="B4" s="861"/>
      <c r="C4" s="861"/>
      <c r="D4" s="861"/>
      <c r="E4" s="861"/>
      <c r="F4" s="861"/>
      <c r="G4" s="861"/>
      <c r="H4" s="861"/>
      <c r="I4" s="861"/>
      <c r="J4" s="861"/>
      <c r="K4" s="861"/>
      <c r="L4" s="861"/>
      <c r="M4" s="861"/>
      <c r="N4" s="861"/>
      <c r="O4" s="861"/>
    </row>
    <row r="5" spans="1:15" ht="15" x14ac:dyDescent="0.3">
      <c r="A5" s="201" t="s">
        <v>756</v>
      </c>
      <c r="B5" s="201"/>
      <c r="C5" s="201"/>
      <c r="D5" s="201"/>
      <c r="E5" s="201"/>
      <c r="F5" s="201"/>
      <c r="G5" s="201"/>
      <c r="H5" s="201"/>
      <c r="I5" s="201"/>
      <c r="J5" s="201"/>
      <c r="K5" s="200"/>
      <c r="M5" s="930" t="s">
        <v>853</v>
      </c>
      <c r="N5" s="930"/>
      <c r="O5" s="930"/>
    </row>
    <row r="6" spans="1:15" ht="44.25" customHeight="1" x14ac:dyDescent="0.2">
      <c r="A6" s="937" t="s">
        <v>2</v>
      </c>
      <c r="B6" s="937" t="s">
        <v>3</v>
      </c>
      <c r="C6" s="937" t="s">
        <v>304</v>
      </c>
      <c r="D6" s="935" t="s">
        <v>305</v>
      </c>
      <c r="E6" s="935" t="s">
        <v>306</v>
      </c>
      <c r="F6" s="935" t="s">
        <v>307</v>
      </c>
      <c r="G6" s="935" t="s">
        <v>308</v>
      </c>
      <c r="H6" s="937" t="s">
        <v>309</v>
      </c>
      <c r="I6" s="937"/>
      <c r="J6" s="937" t="s">
        <v>310</v>
      </c>
      <c r="K6" s="937"/>
      <c r="L6" s="937" t="s">
        <v>311</v>
      </c>
      <c r="M6" s="937"/>
      <c r="N6" s="937" t="s">
        <v>312</v>
      </c>
      <c r="O6" s="937"/>
    </row>
    <row r="7" spans="1:15" ht="54" customHeight="1" x14ac:dyDescent="0.2">
      <c r="A7" s="937"/>
      <c r="B7" s="937"/>
      <c r="C7" s="937"/>
      <c r="D7" s="936"/>
      <c r="E7" s="936"/>
      <c r="F7" s="936"/>
      <c r="G7" s="936"/>
      <c r="H7" s="230" t="s">
        <v>313</v>
      </c>
      <c r="I7" s="230" t="s">
        <v>314</v>
      </c>
      <c r="J7" s="230" t="s">
        <v>313</v>
      </c>
      <c r="K7" s="230" t="s">
        <v>314</v>
      </c>
      <c r="L7" s="230" t="s">
        <v>313</v>
      </c>
      <c r="M7" s="230" t="s">
        <v>314</v>
      </c>
      <c r="N7" s="230" t="s">
        <v>313</v>
      </c>
      <c r="O7" s="230" t="s">
        <v>314</v>
      </c>
    </row>
    <row r="8" spans="1:15" ht="15" x14ac:dyDescent="0.2">
      <c r="A8" s="203" t="s">
        <v>259</v>
      </c>
      <c r="B8" s="203" t="s">
        <v>260</v>
      </c>
      <c r="C8" s="203" t="s">
        <v>261</v>
      </c>
      <c r="D8" s="203" t="s">
        <v>262</v>
      </c>
      <c r="E8" s="203" t="s">
        <v>263</v>
      </c>
      <c r="F8" s="203" t="s">
        <v>264</v>
      </c>
      <c r="G8" s="203" t="s">
        <v>265</v>
      </c>
      <c r="H8" s="203" t="s">
        <v>266</v>
      </c>
      <c r="I8" s="203" t="s">
        <v>285</v>
      </c>
      <c r="J8" s="203" t="s">
        <v>286</v>
      </c>
      <c r="K8" s="203" t="s">
        <v>287</v>
      </c>
      <c r="L8" s="203" t="s">
        <v>315</v>
      </c>
      <c r="M8" s="203" t="s">
        <v>316</v>
      </c>
      <c r="N8" s="203" t="s">
        <v>317</v>
      </c>
      <c r="O8" s="203" t="s">
        <v>318</v>
      </c>
    </row>
    <row r="9" spans="1:15" ht="15" x14ac:dyDescent="0.2">
      <c r="A9" s="92">
        <v>1</v>
      </c>
      <c r="B9" s="9" t="s">
        <v>757</v>
      </c>
      <c r="C9" s="285">
        <v>0</v>
      </c>
      <c r="D9" s="285">
        <v>0</v>
      </c>
      <c r="E9" s="285">
        <v>0</v>
      </c>
      <c r="F9" s="285">
        <v>0</v>
      </c>
      <c r="G9" s="285">
        <v>0</v>
      </c>
      <c r="H9" s="285">
        <v>0</v>
      </c>
      <c r="I9" s="285">
        <v>0</v>
      </c>
      <c r="J9" s="285">
        <v>0</v>
      </c>
      <c r="K9" s="285">
        <v>0</v>
      </c>
      <c r="L9" s="285">
        <v>0</v>
      </c>
      <c r="M9" s="285">
        <v>0</v>
      </c>
      <c r="N9" s="285">
        <v>0</v>
      </c>
      <c r="O9" s="285">
        <v>0</v>
      </c>
    </row>
    <row r="10" spans="1:15" ht="15" x14ac:dyDescent="0.2">
      <c r="A10" s="92">
        <v>2</v>
      </c>
      <c r="B10" s="9" t="s">
        <v>758</v>
      </c>
      <c r="C10" s="285">
        <v>0</v>
      </c>
      <c r="D10" s="285">
        <v>0</v>
      </c>
      <c r="E10" s="285">
        <v>0</v>
      </c>
      <c r="F10" s="285">
        <v>0</v>
      </c>
      <c r="G10" s="285">
        <v>0</v>
      </c>
      <c r="H10" s="285">
        <v>0</v>
      </c>
      <c r="I10" s="285">
        <v>0</v>
      </c>
      <c r="J10" s="285">
        <v>0</v>
      </c>
      <c r="K10" s="285">
        <v>0</v>
      </c>
      <c r="L10" s="285">
        <v>0</v>
      </c>
      <c r="M10" s="285">
        <v>0</v>
      </c>
      <c r="N10" s="285">
        <v>0</v>
      </c>
      <c r="O10" s="285">
        <v>0</v>
      </c>
    </row>
    <row r="11" spans="1:15" ht="15" x14ac:dyDescent="0.2">
      <c r="A11" s="92">
        <v>3</v>
      </c>
      <c r="B11" s="9" t="s">
        <v>759</v>
      </c>
      <c r="C11" s="285">
        <v>0</v>
      </c>
      <c r="D11" s="285">
        <v>0</v>
      </c>
      <c r="E11" s="285">
        <v>0</v>
      </c>
      <c r="F11" s="285">
        <v>0</v>
      </c>
      <c r="G11" s="285">
        <v>0</v>
      </c>
      <c r="H11" s="285">
        <v>0</v>
      </c>
      <c r="I11" s="285">
        <v>0</v>
      </c>
      <c r="J11" s="285">
        <v>0</v>
      </c>
      <c r="K11" s="285">
        <v>0</v>
      </c>
      <c r="L11" s="285">
        <v>0</v>
      </c>
      <c r="M11" s="285">
        <v>0</v>
      </c>
      <c r="N11" s="285">
        <v>0</v>
      </c>
      <c r="O11" s="285">
        <v>0</v>
      </c>
    </row>
    <row r="12" spans="1:15" ht="15" x14ac:dyDescent="0.2">
      <c r="A12" s="92">
        <v>4</v>
      </c>
      <c r="B12" s="9" t="s">
        <v>760</v>
      </c>
      <c r="C12" s="285">
        <v>0</v>
      </c>
      <c r="D12" s="285">
        <v>0</v>
      </c>
      <c r="E12" s="285">
        <v>0</v>
      </c>
      <c r="F12" s="285">
        <v>0</v>
      </c>
      <c r="G12" s="285">
        <v>0</v>
      </c>
      <c r="H12" s="285">
        <v>0</v>
      </c>
      <c r="I12" s="285">
        <v>0</v>
      </c>
      <c r="J12" s="285">
        <v>0</v>
      </c>
      <c r="K12" s="285">
        <v>0</v>
      </c>
      <c r="L12" s="285">
        <v>0</v>
      </c>
      <c r="M12" s="285">
        <v>0</v>
      </c>
      <c r="N12" s="285">
        <v>0</v>
      </c>
      <c r="O12" s="285">
        <v>0</v>
      </c>
    </row>
    <row r="13" spans="1:15" ht="15" x14ac:dyDescent="0.2">
      <c r="A13" s="92">
        <v>5</v>
      </c>
      <c r="B13" s="9" t="s">
        <v>761</v>
      </c>
      <c r="C13" s="285">
        <v>0</v>
      </c>
      <c r="D13" s="285">
        <v>0</v>
      </c>
      <c r="E13" s="285">
        <v>0</v>
      </c>
      <c r="F13" s="285">
        <v>0</v>
      </c>
      <c r="G13" s="285">
        <v>0</v>
      </c>
      <c r="H13" s="285">
        <v>0</v>
      </c>
      <c r="I13" s="285">
        <v>0</v>
      </c>
      <c r="J13" s="285">
        <v>0</v>
      </c>
      <c r="K13" s="285">
        <v>0</v>
      </c>
      <c r="L13" s="285">
        <v>0</v>
      </c>
      <c r="M13" s="285">
        <v>0</v>
      </c>
      <c r="N13" s="285">
        <v>0</v>
      </c>
      <c r="O13" s="285">
        <v>0</v>
      </c>
    </row>
    <row r="14" spans="1:15" ht="15" x14ac:dyDescent="0.2">
      <c r="A14" s="92">
        <v>6</v>
      </c>
      <c r="B14" s="204" t="s">
        <v>762</v>
      </c>
      <c r="C14" s="285">
        <v>0</v>
      </c>
      <c r="D14" s="285">
        <v>0</v>
      </c>
      <c r="E14" s="285">
        <v>0</v>
      </c>
      <c r="F14" s="285">
        <v>0</v>
      </c>
      <c r="G14" s="285">
        <v>0</v>
      </c>
      <c r="H14" s="285">
        <v>0</v>
      </c>
      <c r="I14" s="285">
        <v>0</v>
      </c>
      <c r="J14" s="285">
        <v>0</v>
      </c>
      <c r="K14" s="285">
        <v>0</v>
      </c>
      <c r="L14" s="285">
        <v>0</v>
      </c>
      <c r="M14" s="285">
        <v>0</v>
      </c>
      <c r="N14" s="285">
        <v>0</v>
      </c>
      <c r="O14" s="285">
        <v>0</v>
      </c>
    </row>
    <row r="15" spans="1:15" ht="15" x14ac:dyDescent="0.2">
      <c r="A15" s="92">
        <v>7</v>
      </c>
      <c r="B15" s="9" t="s">
        <v>763</v>
      </c>
      <c r="C15" s="285">
        <v>0</v>
      </c>
      <c r="D15" s="285">
        <v>0</v>
      </c>
      <c r="E15" s="285">
        <v>0</v>
      </c>
      <c r="F15" s="285">
        <v>0</v>
      </c>
      <c r="G15" s="285">
        <v>0</v>
      </c>
      <c r="H15" s="285">
        <v>0</v>
      </c>
      <c r="I15" s="285">
        <v>0</v>
      </c>
      <c r="J15" s="285">
        <v>0</v>
      </c>
      <c r="K15" s="285">
        <v>0</v>
      </c>
      <c r="L15" s="285">
        <v>0</v>
      </c>
      <c r="M15" s="285">
        <v>0</v>
      </c>
      <c r="N15" s="285">
        <v>0</v>
      </c>
      <c r="O15" s="285">
        <v>0</v>
      </c>
    </row>
    <row r="16" spans="1:15" ht="15" x14ac:dyDescent="0.2">
      <c r="A16" s="92">
        <v>8</v>
      </c>
      <c r="B16" s="9" t="s">
        <v>764</v>
      </c>
      <c r="C16" s="285">
        <v>0</v>
      </c>
      <c r="D16" s="285">
        <v>0</v>
      </c>
      <c r="E16" s="285">
        <v>0</v>
      </c>
      <c r="F16" s="285">
        <v>0</v>
      </c>
      <c r="G16" s="285">
        <v>0</v>
      </c>
      <c r="H16" s="285">
        <v>0</v>
      </c>
      <c r="I16" s="285">
        <v>0</v>
      </c>
      <c r="J16" s="285">
        <v>0</v>
      </c>
      <c r="K16" s="285">
        <v>0</v>
      </c>
      <c r="L16" s="285">
        <v>0</v>
      </c>
      <c r="M16" s="285">
        <v>0</v>
      </c>
      <c r="N16" s="285">
        <v>0</v>
      </c>
      <c r="O16" s="285">
        <v>0</v>
      </c>
    </row>
    <row r="17" spans="1:15" ht="15" x14ac:dyDescent="0.2">
      <c r="A17" s="92">
        <v>9</v>
      </c>
      <c r="B17" s="9" t="s">
        <v>765</v>
      </c>
      <c r="C17" s="285">
        <v>0</v>
      </c>
      <c r="D17" s="285">
        <v>0</v>
      </c>
      <c r="E17" s="285">
        <v>0</v>
      </c>
      <c r="F17" s="285">
        <v>0</v>
      </c>
      <c r="G17" s="285">
        <v>0</v>
      </c>
      <c r="H17" s="285">
        <v>0</v>
      </c>
      <c r="I17" s="285">
        <v>0</v>
      </c>
      <c r="J17" s="285">
        <v>0</v>
      </c>
      <c r="K17" s="285">
        <v>0</v>
      </c>
      <c r="L17" s="285">
        <v>0</v>
      </c>
      <c r="M17" s="285">
        <v>0</v>
      </c>
      <c r="N17" s="285">
        <v>0</v>
      </c>
      <c r="O17" s="285">
        <v>0</v>
      </c>
    </row>
    <row r="18" spans="1:15" ht="15" x14ac:dyDescent="0.2">
      <c r="A18" s="92">
        <v>10</v>
      </c>
      <c r="B18" s="9" t="s">
        <v>766</v>
      </c>
      <c r="C18" s="285">
        <v>0</v>
      </c>
      <c r="D18" s="285">
        <v>0</v>
      </c>
      <c r="E18" s="285">
        <v>0</v>
      </c>
      <c r="F18" s="285">
        <v>0</v>
      </c>
      <c r="G18" s="285">
        <v>0</v>
      </c>
      <c r="H18" s="285">
        <v>0</v>
      </c>
      <c r="I18" s="285">
        <v>0</v>
      </c>
      <c r="J18" s="285">
        <v>0</v>
      </c>
      <c r="K18" s="285">
        <v>0</v>
      </c>
      <c r="L18" s="285">
        <v>0</v>
      </c>
      <c r="M18" s="285">
        <v>0</v>
      </c>
      <c r="N18" s="285">
        <v>0</v>
      </c>
      <c r="O18" s="285">
        <v>0</v>
      </c>
    </row>
    <row r="19" spans="1:15" ht="15" x14ac:dyDescent="0.2">
      <c r="A19" s="92">
        <v>11</v>
      </c>
      <c r="B19" s="9" t="s">
        <v>767</v>
      </c>
      <c r="C19" s="285">
        <v>0</v>
      </c>
      <c r="D19" s="285">
        <v>0</v>
      </c>
      <c r="E19" s="285">
        <v>0</v>
      </c>
      <c r="F19" s="285">
        <v>0</v>
      </c>
      <c r="G19" s="285">
        <v>0</v>
      </c>
      <c r="H19" s="285">
        <v>0</v>
      </c>
      <c r="I19" s="285">
        <v>0</v>
      </c>
      <c r="J19" s="285">
        <v>0</v>
      </c>
      <c r="K19" s="285">
        <v>0</v>
      </c>
      <c r="L19" s="285">
        <v>0</v>
      </c>
      <c r="M19" s="285">
        <v>0</v>
      </c>
      <c r="N19" s="285">
        <v>0</v>
      </c>
      <c r="O19" s="285">
        <v>0</v>
      </c>
    </row>
    <row r="20" spans="1:15" s="14" customFormat="1" ht="15" x14ac:dyDescent="0.2">
      <c r="A20" s="853" t="s">
        <v>17</v>
      </c>
      <c r="B20" s="854"/>
      <c r="C20" s="385">
        <v>0</v>
      </c>
      <c r="D20" s="385">
        <v>0</v>
      </c>
      <c r="E20" s="385">
        <v>0</v>
      </c>
      <c r="F20" s="385">
        <v>0</v>
      </c>
      <c r="G20" s="385">
        <v>0</v>
      </c>
      <c r="H20" s="385">
        <v>0</v>
      </c>
      <c r="I20" s="385">
        <v>0</v>
      </c>
      <c r="J20" s="385">
        <v>0</v>
      </c>
      <c r="K20" s="385">
        <v>0</v>
      </c>
      <c r="L20" s="385">
        <v>0</v>
      </c>
      <c r="M20" s="385">
        <v>0</v>
      </c>
      <c r="N20" s="385">
        <v>0</v>
      </c>
      <c r="O20" s="385">
        <v>0</v>
      </c>
    </row>
    <row r="21" spans="1:15" s="14" customFormat="1" ht="15" x14ac:dyDescent="0.2">
      <c r="A21" s="94"/>
      <c r="B21" s="94"/>
      <c r="C21" s="401"/>
      <c r="D21" s="401"/>
      <c r="E21" s="401"/>
      <c r="F21" s="401"/>
      <c r="G21" s="401"/>
      <c r="H21" s="401"/>
      <c r="I21" s="401"/>
      <c r="J21" s="401"/>
      <c r="K21" s="401"/>
      <c r="L21" s="401"/>
      <c r="M21" s="401"/>
      <c r="N21" s="401"/>
      <c r="O21" s="401"/>
    </row>
    <row r="22" spans="1:15" s="14" customFormat="1" ht="15" x14ac:dyDescent="0.2">
      <c r="A22" s="94"/>
      <c r="B22" s="94"/>
      <c r="C22" s="401"/>
      <c r="D22" s="401"/>
      <c r="E22" s="401"/>
      <c r="F22" s="401"/>
      <c r="G22" s="401"/>
      <c r="H22" s="401"/>
      <c r="I22" s="401"/>
      <c r="J22" s="401"/>
      <c r="K22" s="401"/>
      <c r="L22" s="401"/>
      <c r="M22" s="401"/>
      <c r="N22" s="401"/>
      <c r="O22" s="401"/>
    </row>
    <row r="23" spans="1:15" s="14" customFormat="1" ht="15" x14ac:dyDescent="0.2">
      <c r="A23" s="94"/>
      <c r="B23" s="94"/>
      <c r="C23" s="401"/>
      <c r="D23" s="401"/>
      <c r="E23" s="401"/>
      <c r="F23" s="401"/>
      <c r="G23" s="401"/>
      <c r="H23" s="401"/>
      <c r="I23" s="401"/>
      <c r="J23" s="401"/>
      <c r="K23" s="401"/>
      <c r="L23" s="401"/>
      <c r="M23" s="401"/>
      <c r="N23" s="401"/>
      <c r="O23" s="401"/>
    </row>
    <row r="24" spans="1:15" s="14" customFormat="1" ht="15" x14ac:dyDescent="0.2">
      <c r="A24" s="94"/>
      <c r="B24" s="94"/>
      <c r="C24" s="401"/>
      <c r="D24" s="401"/>
      <c r="E24" s="401"/>
      <c r="F24" s="401"/>
      <c r="G24" s="401"/>
      <c r="H24" s="401"/>
      <c r="I24" s="401"/>
      <c r="J24" s="401"/>
      <c r="K24" s="401"/>
      <c r="L24" s="401"/>
      <c r="M24" s="401"/>
      <c r="N24" s="401"/>
      <c r="O24" s="401"/>
    </row>
    <row r="25" spans="1:15" s="14" customFormat="1" ht="15" x14ac:dyDescent="0.2">
      <c r="A25" s="94"/>
      <c r="B25" s="94"/>
      <c r="C25" s="401"/>
      <c r="D25" s="401"/>
      <c r="E25" s="401"/>
      <c r="F25" s="401"/>
      <c r="G25" s="401"/>
      <c r="H25" s="401"/>
      <c r="I25" s="401"/>
      <c r="J25" s="401"/>
      <c r="K25" s="401"/>
      <c r="L25" s="401"/>
      <c r="M25" s="401"/>
      <c r="N25" s="401"/>
      <c r="O25" s="401"/>
    </row>
    <row r="27" spans="1:15" x14ac:dyDescent="0.2">
      <c r="A27" s="206"/>
      <c r="B27" s="206"/>
      <c r="C27" s="206"/>
      <c r="D27" s="206"/>
      <c r="L27" s="221"/>
      <c r="M27" s="221"/>
      <c r="N27" s="221"/>
      <c r="O27" s="363" t="s">
        <v>12</v>
      </c>
    </row>
    <row r="28" spans="1:15" x14ac:dyDescent="0.2">
      <c r="A28" s="206"/>
      <c r="B28" s="206"/>
      <c r="C28" s="206"/>
      <c r="D28" s="206"/>
      <c r="L28" s="221"/>
      <c r="M28" s="221"/>
      <c r="N28" s="221"/>
      <c r="O28" s="363" t="s">
        <v>988</v>
      </c>
    </row>
    <row r="29" spans="1:15" x14ac:dyDescent="0.2">
      <c r="A29" s="206"/>
      <c r="B29" s="206"/>
      <c r="C29" s="206"/>
      <c r="D29" s="206"/>
      <c r="L29" s="221"/>
      <c r="M29" s="221"/>
      <c r="N29" s="221"/>
      <c r="O29" s="363" t="s">
        <v>775</v>
      </c>
    </row>
    <row r="30" spans="1:15" x14ac:dyDescent="0.2">
      <c r="A30" s="206" t="s">
        <v>11</v>
      </c>
      <c r="C30" s="206"/>
      <c r="D30" s="206"/>
      <c r="L30" s="958" t="s">
        <v>83</v>
      </c>
      <c r="M30" s="958"/>
      <c r="N30" s="958"/>
      <c r="O30" s="211"/>
    </row>
  </sheetData>
  <mergeCells count="17">
    <mergeCell ref="A1:N1"/>
    <mergeCell ref="A2:O2"/>
    <mergeCell ref="M5:O5"/>
    <mergeCell ref="A6:A7"/>
    <mergeCell ref="B6:B7"/>
    <mergeCell ref="C6:C7"/>
    <mergeCell ref="D6:D7"/>
    <mergeCell ref="E6:E7"/>
    <mergeCell ref="A4:O4"/>
    <mergeCell ref="F6:F7"/>
    <mergeCell ref="A20:B20"/>
    <mergeCell ref="L30:N30"/>
    <mergeCell ref="G6:G7"/>
    <mergeCell ref="H6:I6"/>
    <mergeCell ref="J6:K6"/>
    <mergeCell ref="L6:M6"/>
    <mergeCell ref="N6:O6"/>
  </mergeCells>
  <printOptions horizontalCentered="1" verticalCentered="1"/>
  <pageMargins left="0.70866141732283505" right="0.70866141732283505" top="0.196850393700787" bottom="0.196850393700787" header="0.31496062992126" footer="0.31496062992126"/>
  <pageSetup paperSize="9" scale="81" orientation="landscape" r:id="rId1"/>
  <headerFooter>
    <oddFooter>&amp;C- 87 -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34"/>
  <sheetViews>
    <sheetView view="pageBreakPreview" topLeftCell="A6" zoomScaleSheetLayoutView="100" workbookViewId="0">
      <selection activeCell="G30" sqref="G30"/>
    </sheetView>
  </sheetViews>
  <sheetFormatPr defaultRowHeight="12.75" x14ac:dyDescent="0.2"/>
  <cols>
    <col min="1" max="1" width="8.5703125" style="206" customWidth="1"/>
    <col min="2" max="2" width="20.5703125" style="206" bestFit="1" customWidth="1"/>
    <col min="3" max="3" width="12" style="206" customWidth="1"/>
    <col min="4" max="4" width="15.140625" style="206" customWidth="1"/>
    <col min="5" max="5" width="8.7109375" style="206" customWidth="1"/>
    <col min="6" max="6" width="7.28515625" style="206" customWidth="1"/>
    <col min="7" max="7" width="7.42578125" style="206" customWidth="1"/>
    <col min="8" max="8" width="6.28515625" style="206" customWidth="1"/>
    <col min="9" max="9" width="6.5703125" style="206" customWidth="1"/>
    <col min="10" max="10" width="6.7109375" style="206" customWidth="1"/>
    <col min="11" max="11" width="7.140625" style="206" customWidth="1"/>
    <col min="12" max="12" width="8.140625" style="206" customWidth="1"/>
    <col min="13" max="13" width="9.28515625" style="206" customWidth="1"/>
    <col min="14" max="15" width="11.42578125" style="206" customWidth="1"/>
    <col min="16" max="16" width="11.28515625" style="206" customWidth="1"/>
    <col min="17" max="16384" width="9.140625" style="206"/>
  </cols>
  <sheetData>
    <row r="1" spans="1:16" x14ac:dyDescent="0.2">
      <c r="H1" s="958"/>
      <c r="I1" s="958"/>
      <c r="L1" s="209" t="s">
        <v>526</v>
      </c>
    </row>
    <row r="2" spans="1:16" x14ac:dyDescent="0.2">
      <c r="D2" s="958" t="s">
        <v>478</v>
      </c>
      <c r="E2" s="958"/>
      <c r="F2" s="958"/>
      <c r="G2" s="958"/>
      <c r="H2" s="208"/>
      <c r="I2" s="208"/>
      <c r="L2" s="209"/>
    </row>
    <row r="3" spans="1:16" s="210" customFormat="1" ht="15.75" x14ac:dyDescent="0.25">
      <c r="A3" s="1004" t="s">
        <v>851</v>
      </c>
      <c r="B3" s="1004"/>
      <c r="C3" s="1004"/>
      <c r="D3" s="1004"/>
      <c r="E3" s="1004"/>
      <c r="F3" s="1004"/>
      <c r="G3" s="1004"/>
      <c r="H3" s="1004"/>
      <c r="I3" s="1004"/>
      <c r="J3" s="1004"/>
      <c r="K3" s="1004"/>
      <c r="L3" s="1004"/>
      <c r="M3" s="1004"/>
    </row>
    <row r="4" spans="1:16" s="210" customFormat="1" ht="20.25" customHeight="1" x14ac:dyDescent="0.25">
      <c r="A4" s="1004" t="s">
        <v>848</v>
      </c>
      <c r="B4" s="1004"/>
      <c r="C4" s="1004"/>
      <c r="D4" s="1004"/>
      <c r="E4" s="1004"/>
      <c r="F4" s="1004"/>
      <c r="G4" s="1004"/>
      <c r="H4" s="1004"/>
      <c r="I4" s="1004"/>
      <c r="J4" s="1004"/>
      <c r="K4" s="1004"/>
      <c r="L4" s="1004"/>
      <c r="M4" s="1004"/>
    </row>
    <row r="6" spans="1:16" x14ac:dyDescent="0.2">
      <c r="A6" s="211" t="s">
        <v>756</v>
      </c>
      <c r="B6" s="212"/>
      <c r="C6" s="213"/>
      <c r="D6" s="213"/>
      <c r="E6" s="213"/>
      <c r="F6" s="213"/>
      <c r="G6" s="213"/>
      <c r="H6" s="213"/>
      <c r="I6" s="213"/>
      <c r="J6" s="213"/>
    </row>
    <row r="8" spans="1:16" s="214" customFormat="1" ht="15" customHeight="1" x14ac:dyDescent="0.2">
      <c r="A8" s="206"/>
      <c r="B8" s="206"/>
      <c r="C8" s="206"/>
      <c r="D8" s="206"/>
      <c r="E8" s="206"/>
      <c r="F8" s="206"/>
      <c r="G8" s="206"/>
      <c r="H8" s="206"/>
      <c r="I8" s="206"/>
      <c r="J8" s="206"/>
      <c r="K8" s="647" t="s">
        <v>853</v>
      </c>
      <c r="L8" s="99"/>
      <c r="M8" s="99"/>
      <c r="N8" s="109"/>
      <c r="O8" s="109"/>
      <c r="P8" s="109"/>
    </row>
    <row r="9" spans="1:16" s="214" customFormat="1" ht="20.25" customHeight="1" x14ac:dyDescent="0.2">
      <c r="A9" s="935" t="s">
        <v>2</v>
      </c>
      <c r="B9" s="935" t="s">
        <v>3</v>
      </c>
      <c r="C9" s="944" t="s">
        <v>268</v>
      </c>
      <c r="D9" s="944" t="s">
        <v>269</v>
      </c>
      <c r="E9" s="1006" t="s">
        <v>270</v>
      </c>
      <c r="F9" s="1006"/>
      <c r="G9" s="1006"/>
      <c r="H9" s="1006"/>
      <c r="I9" s="1006"/>
      <c r="J9" s="1006"/>
      <c r="K9" s="1006"/>
      <c r="L9" s="1006"/>
      <c r="M9" s="1006"/>
      <c r="N9" s="665"/>
      <c r="O9" s="665"/>
      <c r="P9" s="665"/>
    </row>
    <row r="10" spans="1:16" s="214" customFormat="1" ht="35.25" customHeight="1" x14ac:dyDescent="0.2">
      <c r="A10" s="1005"/>
      <c r="B10" s="1005"/>
      <c r="C10" s="945"/>
      <c r="D10" s="945"/>
      <c r="E10" s="289" t="s">
        <v>1001</v>
      </c>
      <c r="F10" s="289" t="s">
        <v>271</v>
      </c>
      <c r="G10" s="289" t="s">
        <v>272</v>
      </c>
      <c r="H10" s="289" t="s">
        <v>273</v>
      </c>
      <c r="I10" s="289" t="s">
        <v>274</v>
      </c>
      <c r="J10" s="289" t="s">
        <v>275</v>
      </c>
      <c r="K10" s="289" t="s">
        <v>276</v>
      </c>
      <c r="L10" s="289" t="s">
        <v>277</v>
      </c>
      <c r="M10" s="289" t="s">
        <v>1002</v>
      </c>
      <c r="N10" s="659"/>
      <c r="O10" s="659"/>
      <c r="P10" s="659"/>
    </row>
    <row r="11" spans="1:16" s="214" customFormat="1" ht="12.75" customHeight="1" x14ac:dyDescent="0.2">
      <c r="A11" s="217">
        <v>1</v>
      </c>
      <c r="B11" s="217">
        <v>2</v>
      </c>
      <c r="C11" s="217">
        <v>3</v>
      </c>
      <c r="D11" s="217">
        <v>4</v>
      </c>
      <c r="E11" s="217">
        <v>5</v>
      </c>
      <c r="F11" s="217">
        <v>6</v>
      </c>
      <c r="G11" s="217">
        <v>7</v>
      </c>
      <c r="H11" s="217">
        <v>8</v>
      </c>
      <c r="I11" s="217">
        <v>9</v>
      </c>
      <c r="J11" s="217">
        <v>10</v>
      </c>
      <c r="K11" s="217">
        <v>11</v>
      </c>
      <c r="L11" s="217">
        <v>12</v>
      </c>
      <c r="M11" s="217">
        <v>13</v>
      </c>
      <c r="N11" s="660"/>
      <c r="O11" s="660"/>
      <c r="P11" s="660"/>
    </row>
    <row r="12" spans="1:16" x14ac:dyDescent="0.2">
      <c r="A12" s="145">
        <v>1</v>
      </c>
      <c r="B12" s="9" t="s">
        <v>757</v>
      </c>
      <c r="C12" s="145">
        <f>'AT-3'!G9</f>
        <v>1985</v>
      </c>
      <c r="D12" s="145">
        <v>1879</v>
      </c>
      <c r="E12" s="145">
        <v>482</v>
      </c>
      <c r="F12" s="145">
        <v>438</v>
      </c>
      <c r="G12" s="145">
        <v>428</v>
      </c>
      <c r="H12" s="145">
        <v>418</v>
      </c>
      <c r="I12" s="145">
        <v>409</v>
      </c>
      <c r="J12" s="145">
        <v>399</v>
      </c>
      <c r="K12" s="145">
        <v>386</v>
      </c>
      <c r="L12" s="145">
        <v>263</v>
      </c>
      <c r="M12" s="145">
        <v>220</v>
      </c>
      <c r="N12" s="663"/>
      <c r="O12" s="663"/>
      <c r="P12" s="663"/>
    </row>
    <row r="13" spans="1:16" x14ac:dyDescent="0.2">
      <c r="A13" s="145">
        <v>2</v>
      </c>
      <c r="B13" s="9" t="s">
        <v>758</v>
      </c>
      <c r="C13" s="145">
        <f>'AT-3'!G10</f>
        <v>936</v>
      </c>
      <c r="D13" s="145">
        <v>908</v>
      </c>
      <c r="E13" s="145">
        <v>41</v>
      </c>
      <c r="F13" s="145">
        <v>40</v>
      </c>
      <c r="G13" s="145">
        <v>39</v>
      </c>
      <c r="H13" s="145">
        <v>38</v>
      </c>
      <c r="I13" s="145">
        <v>9</v>
      </c>
      <c r="J13" s="145">
        <v>8</v>
      </c>
      <c r="K13" s="145">
        <v>8</v>
      </c>
      <c r="L13" s="145">
        <v>7</v>
      </c>
      <c r="M13" s="145">
        <v>7</v>
      </c>
      <c r="N13" s="663"/>
      <c r="O13" s="663"/>
      <c r="P13" s="663"/>
    </row>
    <row r="14" spans="1:16" x14ac:dyDescent="0.2">
      <c r="A14" s="145">
        <v>3</v>
      </c>
      <c r="B14" s="9" t="s">
        <v>759</v>
      </c>
      <c r="C14" s="145">
        <f>'AT-3'!G11</f>
        <v>1396</v>
      </c>
      <c r="D14" s="730">
        <v>1314</v>
      </c>
      <c r="E14" s="731">
        <v>1116</v>
      </c>
      <c r="F14" s="731">
        <v>1116</v>
      </c>
      <c r="G14" s="731">
        <v>1116</v>
      </c>
      <c r="H14" s="731">
        <v>1116</v>
      </c>
      <c r="I14" s="731">
        <v>1116</v>
      </c>
      <c r="J14" s="731">
        <v>1116</v>
      </c>
      <c r="K14" s="731">
        <v>1116</v>
      </c>
      <c r="L14" s="731">
        <v>1116</v>
      </c>
      <c r="M14" s="731">
        <v>1106</v>
      </c>
      <c r="N14" s="663"/>
      <c r="O14" s="663"/>
      <c r="P14" s="663"/>
    </row>
    <row r="15" spans="1:16" s="139" customFormat="1" ht="12.75" customHeight="1" x14ac:dyDescent="0.2">
      <c r="A15" s="145">
        <v>4</v>
      </c>
      <c r="B15" s="9" t="s">
        <v>760</v>
      </c>
      <c r="C15" s="145">
        <f>'AT-3'!G12</f>
        <v>816</v>
      </c>
      <c r="D15" s="145">
        <v>645</v>
      </c>
      <c r="E15" s="145">
        <v>645</v>
      </c>
      <c r="F15" s="145">
        <v>645</v>
      </c>
      <c r="G15" s="145">
        <v>645</v>
      </c>
      <c r="H15" s="145">
        <v>645</v>
      </c>
      <c r="I15" s="145">
        <v>645</v>
      </c>
      <c r="J15" s="145">
        <v>645</v>
      </c>
      <c r="K15" s="145">
        <v>645</v>
      </c>
      <c r="L15" s="145">
        <v>645</v>
      </c>
      <c r="M15" s="145">
        <v>645</v>
      </c>
      <c r="N15" s="661"/>
      <c r="O15" s="661"/>
      <c r="P15" s="661"/>
    </row>
    <row r="16" spans="1:16" s="139" customFormat="1" ht="12.75" customHeight="1" x14ac:dyDescent="0.2">
      <c r="A16" s="145">
        <v>5</v>
      </c>
      <c r="B16" s="9" t="s">
        <v>761</v>
      </c>
      <c r="C16" s="145">
        <f>'AT-3'!G13</f>
        <v>975</v>
      </c>
      <c r="D16" s="732">
        <v>875</v>
      </c>
      <c r="E16" s="520">
        <v>184</v>
      </c>
      <c r="F16" s="520">
        <v>178</v>
      </c>
      <c r="G16" s="520">
        <v>178</v>
      </c>
      <c r="H16" s="520">
        <v>178</v>
      </c>
      <c r="I16" s="520">
        <v>178</v>
      </c>
      <c r="J16" s="145">
        <v>178</v>
      </c>
      <c r="K16" s="145">
        <v>178</v>
      </c>
      <c r="L16" s="145">
        <v>178</v>
      </c>
      <c r="M16" s="145">
        <v>178</v>
      </c>
      <c r="N16" s="661"/>
      <c r="O16" s="661"/>
      <c r="P16" s="661"/>
    </row>
    <row r="17" spans="1:16" s="139" customFormat="1" ht="13.15" customHeight="1" x14ac:dyDescent="0.2">
      <c r="A17" s="145">
        <v>6</v>
      </c>
      <c r="B17" s="204" t="s">
        <v>762</v>
      </c>
      <c r="C17" s="145">
        <f>'AT-3'!G14</f>
        <v>569</v>
      </c>
      <c r="D17" s="732">
        <v>539</v>
      </c>
      <c r="E17" s="520">
        <v>539</v>
      </c>
      <c r="F17" s="520">
        <v>539</v>
      </c>
      <c r="G17" s="520">
        <v>539</v>
      </c>
      <c r="H17" s="520">
        <v>539</v>
      </c>
      <c r="I17" s="520">
        <v>539</v>
      </c>
      <c r="J17" s="145">
        <v>539</v>
      </c>
      <c r="K17" s="145">
        <v>539</v>
      </c>
      <c r="L17" s="145">
        <v>539</v>
      </c>
      <c r="M17" s="145">
        <v>539</v>
      </c>
      <c r="N17" s="661"/>
      <c r="O17" s="661"/>
      <c r="P17" s="661"/>
    </row>
    <row r="18" spans="1:16" ht="12.75" customHeight="1" x14ac:dyDescent="0.2">
      <c r="A18" s="145">
        <v>7</v>
      </c>
      <c r="B18" s="9" t="s">
        <v>763</v>
      </c>
      <c r="C18" s="145">
        <f>'AT-3'!G15</f>
        <v>622</v>
      </c>
      <c r="D18" s="145">
        <v>609</v>
      </c>
      <c r="E18" s="145">
        <v>609</v>
      </c>
      <c r="F18" s="145">
        <v>609</v>
      </c>
      <c r="G18" s="145">
        <v>609</v>
      </c>
      <c r="H18" s="145">
        <v>609</v>
      </c>
      <c r="I18" s="145">
        <v>609</v>
      </c>
      <c r="J18" s="145">
        <v>609</v>
      </c>
      <c r="K18" s="145">
        <v>609</v>
      </c>
      <c r="L18" s="145">
        <v>609</v>
      </c>
      <c r="M18" s="145">
        <v>609</v>
      </c>
      <c r="N18" s="663"/>
      <c r="O18" s="663"/>
      <c r="P18" s="663"/>
    </row>
    <row r="19" spans="1:16" x14ac:dyDescent="0.2">
      <c r="A19" s="145">
        <v>8</v>
      </c>
      <c r="B19" s="9" t="s">
        <v>764</v>
      </c>
      <c r="C19" s="145">
        <f>'AT-3'!G16</f>
        <v>811</v>
      </c>
      <c r="D19" s="145">
        <v>670</v>
      </c>
      <c r="E19" s="145">
        <v>670</v>
      </c>
      <c r="F19" s="145">
        <v>670</v>
      </c>
      <c r="G19" s="145">
        <v>670</v>
      </c>
      <c r="H19" s="145">
        <v>588</v>
      </c>
      <c r="I19" s="145">
        <v>394</v>
      </c>
      <c r="J19" s="145">
        <v>258</v>
      </c>
      <c r="K19" s="145">
        <v>258</v>
      </c>
      <c r="L19" s="145">
        <v>258</v>
      </c>
      <c r="M19" s="145">
        <v>188</v>
      </c>
      <c r="N19" s="663"/>
      <c r="O19" s="663"/>
      <c r="P19" s="663"/>
    </row>
    <row r="20" spans="1:16" x14ac:dyDescent="0.2">
      <c r="A20" s="145">
        <v>9</v>
      </c>
      <c r="B20" s="9" t="s">
        <v>765</v>
      </c>
      <c r="C20" s="145">
        <f>'AT-3'!G17</f>
        <v>1885</v>
      </c>
      <c r="D20" s="145">
        <v>1692</v>
      </c>
      <c r="E20" s="145">
        <v>1324</v>
      </c>
      <c r="F20" s="145">
        <v>1323</v>
      </c>
      <c r="G20" s="145">
        <v>1323</v>
      </c>
      <c r="H20" s="145">
        <v>1323</v>
      </c>
      <c r="I20" s="145">
        <v>1323</v>
      </c>
      <c r="J20" s="145">
        <v>1314</v>
      </c>
      <c r="K20" s="145">
        <v>1314</v>
      </c>
      <c r="L20" s="145">
        <v>1294</v>
      </c>
      <c r="M20" s="145">
        <v>1294</v>
      </c>
      <c r="N20" s="663"/>
      <c r="O20" s="663"/>
      <c r="P20" s="663"/>
    </row>
    <row r="21" spans="1:16" x14ac:dyDescent="0.2">
      <c r="A21" s="145">
        <v>10</v>
      </c>
      <c r="B21" s="9" t="s">
        <v>766</v>
      </c>
      <c r="C21" s="145">
        <f>'AT-3'!G18</f>
        <v>707</v>
      </c>
      <c r="D21" s="145">
        <v>642</v>
      </c>
      <c r="E21" s="145">
        <v>161</v>
      </c>
      <c r="F21" s="145">
        <v>161</v>
      </c>
      <c r="G21" s="145">
        <v>161</v>
      </c>
      <c r="H21" s="145">
        <v>155</v>
      </c>
      <c r="I21" s="145">
        <v>151</v>
      </c>
      <c r="J21" s="145">
        <v>151</v>
      </c>
      <c r="K21" s="145">
        <v>151</v>
      </c>
      <c r="L21" s="145">
        <v>151</v>
      </c>
      <c r="M21" s="145">
        <v>151</v>
      </c>
      <c r="N21" s="663"/>
      <c r="O21" s="663"/>
      <c r="P21" s="663"/>
    </row>
    <row r="22" spans="1:16" x14ac:dyDescent="0.2">
      <c r="A22" s="145">
        <v>11</v>
      </c>
      <c r="B22" s="9" t="s">
        <v>767</v>
      </c>
      <c r="C22" s="145">
        <f>'AT-3'!G19</f>
        <v>976</v>
      </c>
      <c r="D22" s="145">
        <v>938</v>
      </c>
      <c r="E22" s="145">
        <v>337</v>
      </c>
      <c r="F22" s="145">
        <v>337</v>
      </c>
      <c r="G22" s="145">
        <v>337</v>
      </c>
      <c r="H22" s="145">
        <v>337</v>
      </c>
      <c r="I22" s="145">
        <v>337</v>
      </c>
      <c r="J22" s="145">
        <v>337</v>
      </c>
      <c r="K22" s="145">
        <v>337</v>
      </c>
      <c r="L22" s="145">
        <v>337</v>
      </c>
      <c r="M22" s="145">
        <v>337</v>
      </c>
      <c r="N22" s="663"/>
      <c r="O22" s="663"/>
      <c r="P22" s="663"/>
    </row>
    <row r="23" spans="1:16" x14ac:dyDescent="0.2">
      <c r="A23" s="1002" t="s">
        <v>17</v>
      </c>
      <c r="B23" s="1003"/>
      <c r="C23" s="164">
        <f>SUM(C12:C22)</f>
        <v>11678</v>
      </c>
      <c r="D23" s="164">
        <f t="shared" ref="D23:M23" si="0">SUM(D12:D22)</f>
        <v>10711</v>
      </c>
      <c r="E23" s="164">
        <f t="shared" si="0"/>
        <v>6108</v>
      </c>
      <c r="F23" s="164">
        <f t="shared" si="0"/>
        <v>6056</v>
      </c>
      <c r="G23" s="164">
        <f t="shared" si="0"/>
        <v>6045</v>
      </c>
      <c r="H23" s="164">
        <f t="shared" si="0"/>
        <v>5946</v>
      </c>
      <c r="I23" s="164">
        <f t="shared" si="0"/>
        <v>5710</v>
      </c>
      <c r="J23" s="164">
        <f t="shared" si="0"/>
        <v>5554</v>
      </c>
      <c r="K23" s="164">
        <f t="shared" si="0"/>
        <v>5541</v>
      </c>
      <c r="L23" s="164">
        <f t="shared" si="0"/>
        <v>5397</v>
      </c>
      <c r="M23" s="164">
        <f t="shared" si="0"/>
        <v>5274</v>
      </c>
      <c r="N23" s="663">
        <f>AVERAGE(E23:M23)</f>
        <v>5736.7777777777774</v>
      </c>
      <c r="O23" s="663"/>
      <c r="P23" s="663"/>
    </row>
    <row r="24" spans="1:16" x14ac:dyDescent="0.2">
      <c r="A24" s="214"/>
      <c r="B24" s="214"/>
      <c r="C24" s="214"/>
      <c r="D24" s="214"/>
      <c r="E24" s="733"/>
      <c r="F24" s="214"/>
      <c r="G24" s="214"/>
      <c r="H24" s="214"/>
      <c r="I24" s="214"/>
      <c r="J24" s="214"/>
      <c r="K24" s="214"/>
      <c r="L24" s="214"/>
      <c r="M24" s="214"/>
      <c r="N24" s="214"/>
      <c r="O24" s="214"/>
      <c r="P24" s="214"/>
    </row>
    <row r="25" spans="1:16" x14ac:dyDescent="0.2">
      <c r="A25" s="663"/>
      <c r="B25" s="214"/>
      <c r="C25" s="214">
        <v>11803</v>
      </c>
      <c r="D25" s="738">
        <f>D23/C25</f>
        <v>0.90748114886045916</v>
      </c>
      <c r="E25" s="214"/>
      <c r="F25" s="214"/>
      <c r="G25" s="214"/>
      <c r="H25" s="214"/>
      <c r="I25" s="214"/>
      <c r="J25" s="214"/>
      <c r="K25" s="214"/>
      <c r="L25" s="214"/>
      <c r="M25" s="214"/>
      <c r="N25" s="738">
        <f>N23/C25</f>
        <v>0.48604403776817567</v>
      </c>
      <c r="O25" s="214"/>
      <c r="P25" s="214"/>
    </row>
    <row r="26" spans="1:16" x14ac:dyDescent="0.2">
      <c r="A26" s="214"/>
      <c r="B26" s="214"/>
      <c r="C26" s="214"/>
      <c r="D26" s="214"/>
      <c r="E26" s="214"/>
      <c r="F26" s="214"/>
      <c r="G26" s="214"/>
      <c r="H26" s="214"/>
      <c r="I26" s="214"/>
      <c r="J26" s="214"/>
      <c r="K26" s="214"/>
      <c r="L26" s="214"/>
      <c r="M26" s="214"/>
      <c r="N26" s="214"/>
      <c r="O26" s="214"/>
      <c r="P26" s="214"/>
    </row>
    <row r="27" spans="1:16" x14ac:dyDescent="0.2">
      <c r="A27" s="214"/>
      <c r="B27" s="214"/>
      <c r="C27" s="214"/>
      <c r="D27" s="214">
        <f>D23/C25</f>
        <v>0.90748114886045916</v>
      </c>
      <c r="E27" s="214"/>
      <c r="F27" s="214"/>
      <c r="G27" s="214"/>
      <c r="H27" s="214"/>
      <c r="I27" s="214"/>
      <c r="J27" s="214"/>
      <c r="K27" s="214"/>
      <c r="L27" s="214"/>
      <c r="M27" s="214"/>
      <c r="N27" s="214"/>
      <c r="O27" s="214"/>
      <c r="P27" s="214"/>
    </row>
    <row r="28" spans="1:16" x14ac:dyDescent="0.2">
      <c r="A28" s="214"/>
      <c r="B28" s="738">
        <f>D23/C23</f>
        <v>0.91719472512416511</v>
      </c>
      <c r="C28" s="214"/>
      <c r="D28" s="214"/>
      <c r="E28" s="214"/>
      <c r="F28" s="214"/>
      <c r="G28" s="214"/>
      <c r="H28" s="214"/>
      <c r="I28" s="214"/>
      <c r="J28" s="214"/>
      <c r="K28" s="214"/>
      <c r="L28" s="214"/>
      <c r="M28" s="214"/>
      <c r="N28" s="214"/>
      <c r="O28" s="214"/>
      <c r="P28" s="214"/>
    </row>
    <row r="31" spans="1:16" x14ac:dyDescent="0.2">
      <c r="H31" s="221"/>
      <c r="I31" s="221"/>
      <c r="J31" s="221"/>
      <c r="K31" s="221"/>
      <c r="L31" s="221"/>
      <c r="M31" s="363" t="s">
        <v>12</v>
      </c>
    </row>
    <row r="32" spans="1:16" x14ac:dyDescent="0.2">
      <c r="H32" s="221"/>
      <c r="I32" s="221"/>
      <c r="J32" s="221"/>
      <c r="K32" s="221"/>
      <c r="L32" s="221"/>
      <c r="M32" s="363" t="s">
        <v>956</v>
      </c>
    </row>
    <row r="33" spans="1:13" x14ac:dyDescent="0.2">
      <c r="H33" s="221"/>
      <c r="I33" s="221"/>
      <c r="J33" s="221"/>
      <c r="K33" s="221"/>
      <c r="L33" s="221"/>
      <c r="M33" s="363" t="s">
        <v>775</v>
      </c>
    </row>
    <row r="34" spans="1:13" x14ac:dyDescent="0.2">
      <c r="A34" s="206" t="s">
        <v>11</v>
      </c>
      <c r="G34" s="211" t="s">
        <v>83</v>
      </c>
      <c r="I34" s="211"/>
      <c r="J34" s="211"/>
      <c r="K34" s="211"/>
    </row>
  </sheetData>
  <mergeCells count="10">
    <mergeCell ref="A23:B23"/>
    <mergeCell ref="H1:I1"/>
    <mergeCell ref="A3:M3"/>
    <mergeCell ref="A4:M4"/>
    <mergeCell ref="A9:A10"/>
    <mergeCell ref="B9:B10"/>
    <mergeCell ref="D2:G2"/>
    <mergeCell ref="C9:C10"/>
    <mergeCell ref="D9:D10"/>
    <mergeCell ref="E9:M9"/>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&amp;C- 88 -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topLeftCell="A12" zoomScaleSheetLayoutView="100" workbookViewId="0">
      <selection activeCell="N29" sqref="N29"/>
    </sheetView>
  </sheetViews>
  <sheetFormatPr defaultRowHeight="12.75" x14ac:dyDescent="0.2"/>
  <cols>
    <col min="1" max="1" width="6.85546875" style="206" customWidth="1"/>
    <col min="2" max="2" width="20.5703125" style="206" bestFit="1" customWidth="1"/>
    <col min="3" max="3" width="11.140625" style="206" customWidth="1"/>
    <col min="4" max="4" width="17.140625" style="206" customWidth="1"/>
    <col min="5" max="6" width="9.140625" style="206" customWidth="1"/>
    <col min="7" max="7" width="7.85546875" style="206" customWidth="1"/>
    <col min="8" max="8" width="8.42578125" style="206" customWidth="1"/>
    <col min="9" max="9" width="9.28515625" style="206" customWidth="1"/>
    <col min="10" max="10" width="10.28515625" style="206" customWidth="1"/>
    <col min="11" max="11" width="9.140625" style="206" customWidth="1"/>
    <col min="12" max="12" width="10.140625" style="206" customWidth="1"/>
    <col min="13" max="13" width="11" style="206" customWidth="1"/>
    <col min="14" max="14" width="10.140625" style="206" customWidth="1"/>
    <col min="15" max="15" width="7.42578125" style="206" customWidth="1"/>
    <col min="16" max="16" width="7.85546875" style="206" customWidth="1"/>
    <col min="17" max="16384" width="9.140625" style="206"/>
  </cols>
  <sheetData>
    <row r="1" spans="1:16" x14ac:dyDescent="0.2">
      <c r="H1" s="958"/>
      <c r="I1" s="958"/>
      <c r="L1" s="1007" t="s">
        <v>546</v>
      </c>
      <c r="M1" s="1007"/>
    </row>
    <row r="2" spans="1:16" x14ac:dyDescent="0.2">
      <c r="C2" s="958" t="s">
        <v>633</v>
      </c>
      <c r="D2" s="958"/>
      <c r="E2" s="958"/>
      <c r="F2" s="958"/>
      <c r="G2" s="958"/>
      <c r="H2" s="958"/>
      <c r="I2" s="958"/>
      <c r="J2" s="958"/>
      <c r="L2" s="209"/>
    </row>
    <row r="3" spans="1:16" s="210" customFormat="1" ht="15.75" x14ac:dyDescent="0.25">
      <c r="A3" s="1004" t="s">
        <v>851</v>
      </c>
      <c r="B3" s="1004"/>
      <c r="C3" s="1004"/>
      <c r="D3" s="1004"/>
      <c r="E3" s="1004"/>
      <c r="F3" s="1004"/>
      <c r="G3" s="1004"/>
      <c r="H3" s="1004"/>
      <c r="I3" s="1004"/>
      <c r="J3" s="1004"/>
      <c r="K3" s="1004"/>
      <c r="L3" s="1004"/>
      <c r="M3" s="1004"/>
    </row>
    <row r="4" spans="1:16" s="210" customFormat="1" ht="20.25" customHeight="1" x14ac:dyDescent="0.25">
      <c r="A4" s="1004" t="s">
        <v>847</v>
      </c>
      <c r="B4" s="1004"/>
      <c r="C4" s="1004"/>
      <c r="D4" s="1004"/>
      <c r="E4" s="1004"/>
      <c r="F4" s="1004"/>
      <c r="G4" s="1004"/>
      <c r="H4" s="1004"/>
      <c r="I4" s="1004"/>
      <c r="J4" s="1004"/>
      <c r="K4" s="1004"/>
      <c r="L4" s="1004"/>
      <c r="M4" s="1004"/>
    </row>
    <row r="6" spans="1:16" x14ac:dyDescent="0.2">
      <c r="A6" s="211" t="s">
        <v>756</v>
      </c>
      <c r="B6" s="212"/>
      <c r="C6" s="213"/>
      <c r="D6" s="213"/>
      <c r="E6" s="213"/>
      <c r="F6" s="213"/>
      <c r="G6" s="213"/>
      <c r="H6" s="213"/>
      <c r="I6" s="213"/>
      <c r="J6" s="213"/>
    </row>
    <row r="7" spans="1:16" x14ac:dyDescent="0.2">
      <c r="A7" s="211"/>
      <c r="B7" s="213"/>
      <c r="C7" s="213"/>
      <c r="D7" s="213"/>
      <c r="E7" s="213"/>
      <c r="F7" s="213"/>
      <c r="G7" s="213"/>
      <c r="H7" s="213"/>
      <c r="I7" s="213"/>
      <c r="J7" s="213"/>
    </row>
    <row r="8" spans="1:16" x14ac:dyDescent="0.2">
      <c r="A8" s="211"/>
      <c r="B8" s="213"/>
      <c r="C8" s="213"/>
      <c r="D8" s="213"/>
      <c r="E8" s="213"/>
      <c r="F8" s="213"/>
      <c r="G8" s="213"/>
      <c r="H8" s="213"/>
      <c r="I8" s="213"/>
      <c r="J8" s="213"/>
    </row>
    <row r="9" spans="1:16" x14ac:dyDescent="0.2">
      <c r="A9" s="1008" t="s">
        <v>734</v>
      </c>
      <c r="B9" s="1008"/>
      <c r="C9" s="1008"/>
      <c r="D9" s="1008"/>
      <c r="E9" s="1008"/>
      <c r="F9" s="1008"/>
      <c r="G9" s="218"/>
      <c r="H9" s="213"/>
      <c r="I9" s="213"/>
      <c r="J9" s="213"/>
    </row>
    <row r="10" spans="1:16" x14ac:dyDescent="0.2">
      <c r="A10" s="1008" t="s">
        <v>735</v>
      </c>
      <c r="B10" s="1008"/>
      <c r="C10" s="1008"/>
      <c r="D10" s="1008"/>
      <c r="E10" s="1008"/>
      <c r="F10" s="1008"/>
      <c r="G10" s="218"/>
      <c r="H10" s="213"/>
      <c r="I10" s="213"/>
      <c r="J10" s="213"/>
    </row>
    <row r="12" spans="1:16" s="214" customFormat="1" ht="15" customHeight="1" x14ac:dyDescent="0.2">
      <c r="A12" s="206"/>
      <c r="B12" s="206"/>
      <c r="C12" s="206"/>
      <c r="D12" s="206"/>
      <c r="E12" s="206"/>
      <c r="F12" s="206"/>
      <c r="G12" s="206"/>
      <c r="H12" s="206"/>
      <c r="I12" s="206"/>
      <c r="J12" s="206"/>
      <c r="K12" s="109" t="s">
        <v>853</v>
      </c>
      <c r="L12" s="109"/>
      <c r="M12" s="109"/>
      <c r="N12" s="109"/>
      <c r="O12" s="109"/>
      <c r="P12" s="109"/>
    </row>
    <row r="13" spans="1:16" s="214" customFormat="1" ht="20.25" customHeight="1" x14ac:dyDescent="0.2">
      <c r="A13" s="935" t="s">
        <v>2</v>
      </c>
      <c r="B13" s="935" t="s">
        <v>3</v>
      </c>
      <c r="C13" s="944" t="s">
        <v>268</v>
      </c>
      <c r="D13" s="944" t="s">
        <v>545</v>
      </c>
      <c r="E13" s="1009" t="s">
        <v>658</v>
      </c>
      <c r="F13" s="1009"/>
      <c r="G13" s="1009"/>
      <c r="H13" s="1009"/>
      <c r="I13" s="1009"/>
      <c r="J13" s="1009"/>
      <c r="K13" s="1009"/>
      <c r="L13" s="1009"/>
      <c r="M13" s="1009"/>
      <c r="N13" s="658"/>
      <c r="O13" s="658"/>
      <c r="P13" s="658"/>
    </row>
    <row r="14" spans="1:16" s="214" customFormat="1" ht="35.25" customHeight="1" x14ac:dyDescent="0.2">
      <c r="A14" s="1005"/>
      <c r="B14" s="1005"/>
      <c r="C14" s="945"/>
      <c r="D14" s="945"/>
      <c r="E14" s="289" t="s">
        <v>708</v>
      </c>
      <c r="F14" s="289" t="s">
        <v>271</v>
      </c>
      <c r="G14" s="289" t="s">
        <v>272</v>
      </c>
      <c r="H14" s="289" t="s">
        <v>273</v>
      </c>
      <c r="I14" s="289" t="s">
        <v>274</v>
      </c>
      <c r="J14" s="289" t="s">
        <v>275</v>
      </c>
      <c r="K14" s="289" t="s">
        <v>276</v>
      </c>
      <c r="L14" s="289" t="s">
        <v>277</v>
      </c>
      <c r="M14" s="289" t="s">
        <v>709</v>
      </c>
      <c r="N14" s="659"/>
      <c r="O14" s="659"/>
      <c r="P14" s="659"/>
    </row>
    <row r="15" spans="1:16" s="214" customFormat="1" ht="12.75" customHeight="1" x14ac:dyDescent="0.2">
      <c r="A15" s="217">
        <v>1</v>
      </c>
      <c r="B15" s="217">
        <v>2</v>
      </c>
      <c r="C15" s="217">
        <v>3</v>
      </c>
      <c r="D15" s="217">
        <v>4</v>
      </c>
      <c r="E15" s="217">
        <v>5</v>
      </c>
      <c r="F15" s="217">
        <v>6</v>
      </c>
      <c r="G15" s="217">
        <v>7</v>
      </c>
      <c r="H15" s="217">
        <v>8</v>
      </c>
      <c r="I15" s="217">
        <v>9</v>
      </c>
      <c r="J15" s="217">
        <v>10</v>
      </c>
      <c r="K15" s="217">
        <v>11</v>
      </c>
      <c r="L15" s="217">
        <v>12</v>
      </c>
      <c r="M15" s="217">
        <v>13</v>
      </c>
      <c r="N15" s="660"/>
      <c r="O15" s="660"/>
      <c r="P15" s="660"/>
    </row>
    <row r="16" spans="1:16" x14ac:dyDescent="0.2">
      <c r="A16" s="145">
        <v>1</v>
      </c>
      <c r="B16" s="9" t="s">
        <v>757</v>
      </c>
      <c r="C16" s="145">
        <f>'AT-3'!G9</f>
        <v>1985</v>
      </c>
      <c r="D16" s="145">
        <v>1602</v>
      </c>
      <c r="E16" s="145">
        <v>107</v>
      </c>
      <c r="F16" s="145">
        <v>169</v>
      </c>
      <c r="G16" s="145">
        <v>195</v>
      </c>
      <c r="H16" s="145">
        <v>124</v>
      </c>
      <c r="I16" s="145">
        <v>222</v>
      </c>
      <c r="J16" s="145">
        <v>178</v>
      </c>
      <c r="K16" s="145">
        <v>218</v>
      </c>
      <c r="L16" s="145">
        <v>135</v>
      </c>
      <c r="M16" s="145">
        <v>13</v>
      </c>
      <c r="N16" s="661"/>
      <c r="O16" s="661"/>
      <c r="P16" s="661"/>
    </row>
    <row r="17" spans="1:16" x14ac:dyDescent="0.2">
      <c r="A17" s="145">
        <v>2</v>
      </c>
      <c r="B17" s="9" t="s">
        <v>758</v>
      </c>
      <c r="C17" s="145">
        <f>'AT-3'!G10</f>
        <v>936</v>
      </c>
      <c r="D17" s="145">
        <v>408</v>
      </c>
      <c r="E17" s="145">
        <v>0</v>
      </c>
      <c r="F17" s="145">
        <v>1</v>
      </c>
      <c r="G17" s="145">
        <v>1</v>
      </c>
      <c r="H17" s="145"/>
      <c r="I17" s="145">
        <v>0</v>
      </c>
      <c r="J17" s="145">
        <v>0</v>
      </c>
      <c r="K17" s="145">
        <v>0</v>
      </c>
      <c r="L17" s="145">
        <v>0</v>
      </c>
      <c r="M17" s="145">
        <v>0</v>
      </c>
      <c r="N17" s="661"/>
      <c r="O17" s="661"/>
      <c r="P17" s="661"/>
    </row>
    <row r="18" spans="1:16" x14ac:dyDescent="0.2">
      <c r="A18" s="145">
        <v>3</v>
      </c>
      <c r="B18" s="9" t="s">
        <v>759</v>
      </c>
      <c r="C18" s="145">
        <f>'AT-3'!G11</f>
        <v>1396</v>
      </c>
      <c r="D18" s="664">
        <v>1198</v>
      </c>
      <c r="E18" s="664">
        <v>362</v>
      </c>
      <c r="F18" s="664">
        <v>242</v>
      </c>
      <c r="G18" s="664">
        <v>266</v>
      </c>
      <c r="H18" s="664">
        <v>122</v>
      </c>
      <c r="I18" s="664">
        <v>354</v>
      </c>
      <c r="J18" s="664">
        <v>267</v>
      </c>
      <c r="K18" s="664">
        <v>337</v>
      </c>
      <c r="L18" s="664">
        <v>118</v>
      </c>
      <c r="M18" s="664">
        <v>19</v>
      </c>
      <c r="N18" s="662"/>
      <c r="O18" s="662"/>
      <c r="P18" s="661"/>
    </row>
    <row r="19" spans="1:16" s="139" customFormat="1" ht="12.75" customHeight="1" x14ac:dyDescent="0.2">
      <c r="A19" s="145">
        <v>4</v>
      </c>
      <c r="B19" s="9" t="s">
        <v>760</v>
      </c>
      <c r="C19" s="145">
        <f>'AT-3'!G12</f>
        <v>816</v>
      </c>
      <c r="D19" s="145">
        <v>0</v>
      </c>
      <c r="E19" s="145">
        <v>0</v>
      </c>
      <c r="F19" s="145">
        <v>0</v>
      </c>
      <c r="G19" s="145">
        <v>0</v>
      </c>
      <c r="H19" s="145">
        <v>0</v>
      </c>
      <c r="I19" s="145">
        <v>0</v>
      </c>
      <c r="J19" s="145">
        <v>0</v>
      </c>
      <c r="K19" s="145">
        <v>0</v>
      </c>
      <c r="L19" s="145">
        <v>0</v>
      </c>
      <c r="M19" s="145">
        <v>0</v>
      </c>
      <c r="N19" s="661"/>
      <c r="O19" s="661"/>
      <c r="P19" s="661"/>
    </row>
    <row r="20" spans="1:16" s="139" customFormat="1" ht="12.75" customHeight="1" x14ac:dyDescent="0.2">
      <c r="A20" s="145">
        <v>5</v>
      </c>
      <c r="B20" s="9" t="s">
        <v>761</v>
      </c>
      <c r="C20" s="145">
        <f>'AT-3'!G13</f>
        <v>975</v>
      </c>
      <c r="D20" s="520">
        <v>722</v>
      </c>
      <c r="E20" s="520">
        <v>15</v>
      </c>
      <c r="F20" s="520">
        <v>3</v>
      </c>
      <c r="G20" s="520">
        <v>7</v>
      </c>
      <c r="H20" s="520">
        <v>0</v>
      </c>
      <c r="I20" s="520">
        <v>12</v>
      </c>
      <c r="J20" s="145">
        <v>7</v>
      </c>
      <c r="K20" s="145">
        <v>11</v>
      </c>
      <c r="L20" s="145">
        <v>2</v>
      </c>
      <c r="M20" s="145">
        <v>0</v>
      </c>
      <c r="N20" s="661"/>
      <c r="O20" s="661"/>
      <c r="P20" s="661"/>
    </row>
    <row r="21" spans="1:16" s="139" customFormat="1" ht="13.15" customHeight="1" x14ac:dyDescent="0.2">
      <c r="A21" s="145">
        <v>6</v>
      </c>
      <c r="B21" s="204" t="s">
        <v>762</v>
      </c>
      <c r="C21" s="145">
        <f>'AT-3'!G14</f>
        <v>569</v>
      </c>
      <c r="D21" s="520">
        <v>542</v>
      </c>
      <c r="E21" s="520">
        <v>0</v>
      </c>
      <c r="F21" s="520">
        <v>0</v>
      </c>
      <c r="G21" s="520">
        <v>0</v>
      </c>
      <c r="H21" s="520">
        <v>0</v>
      </c>
      <c r="I21" s="520">
        <v>0</v>
      </c>
      <c r="J21" s="145">
        <v>0</v>
      </c>
      <c r="K21" s="145">
        <v>0</v>
      </c>
      <c r="L21" s="145">
        <v>0</v>
      </c>
      <c r="M21" s="145">
        <v>0</v>
      </c>
      <c r="N21" s="661"/>
      <c r="O21" s="661"/>
      <c r="P21" s="661"/>
    </row>
    <row r="22" spans="1:16" ht="12.75" customHeight="1" x14ac:dyDescent="0.2">
      <c r="A22" s="145">
        <v>7</v>
      </c>
      <c r="B22" s="9" t="s">
        <v>763</v>
      </c>
      <c r="C22" s="145">
        <f>'AT-3'!G15</f>
        <v>622</v>
      </c>
      <c r="D22" s="145">
        <v>623</v>
      </c>
      <c r="E22" s="145">
        <v>0</v>
      </c>
      <c r="F22" s="145">
        <v>0</v>
      </c>
      <c r="G22" s="145">
        <v>0</v>
      </c>
      <c r="H22" s="145">
        <v>0</v>
      </c>
      <c r="I22" s="145">
        <v>0</v>
      </c>
      <c r="J22" s="145">
        <v>0</v>
      </c>
      <c r="K22" s="145">
        <v>0</v>
      </c>
      <c r="L22" s="145">
        <v>0</v>
      </c>
      <c r="M22" s="145">
        <v>0</v>
      </c>
      <c r="N22" s="661"/>
      <c r="O22" s="661"/>
      <c r="P22" s="661"/>
    </row>
    <row r="23" spans="1:16" x14ac:dyDescent="0.2">
      <c r="A23" s="145">
        <v>8</v>
      </c>
      <c r="B23" s="9" t="s">
        <v>764</v>
      </c>
      <c r="C23" s="145">
        <f>'AT-3'!G16</f>
        <v>811</v>
      </c>
      <c r="D23" s="145">
        <v>691</v>
      </c>
      <c r="E23" s="145">
        <v>62</v>
      </c>
      <c r="F23" s="145">
        <v>65</v>
      </c>
      <c r="G23" s="145">
        <v>3</v>
      </c>
      <c r="H23" s="145">
        <v>4</v>
      </c>
      <c r="I23" s="145">
        <v>119</v>
      </c>
      <c r="J23" s="145">
        <v>148</v>
      </c>
      <c r="K23" s="145">
        <v>240</v>
      </c>
      <c r="L23" s="145">
        <v>74</v>
      </c>
      <c r="M23" s="145">
        <v>17</v>
      </c>
      <c r="N23" s="661"/>
      <c r="O23" s="661"/>
      <c r="P23" s="661"/>
    </row>
    <row r="24" spans="1:16" x14ac:dyDescent="0.2">
      <c r="A24" s="145">
        <v>9</v>
      </c>
      <c r="B24" s="9" t="s">
        <v>765</v>
      </c>
      <c r="C24" s="145">
        <f>'AT-3'!G17</f>
        <v>1885</v>
      </c>
      <c r="D24" s="145">
        <v>720</v>
      </c>
      <c r="E24" s="145">
        <v>0</v>
      </c>
      <c r="F24" s="145">
        <v>0</v>
      </c>
      <c r="G24" s="145">
        <v>0</v>
      </c>
      <c r="H24" s="145">
        <v>0</v>
      </c>
      <c r="I24" s="145">
        <v>0</v>
      </c>
      <c r="J24" s="145">
        <v>0</v>
      </c>
      <c r="K24" s="145">
        <v>0</v>
      </c>
      <c r="L24" s="145">
        <v>0</v>
      </c>
      <c r="M24" s="145">
        <v>0</v>
      </c>
      <c r="N24" s="661"/>
      <c r="O24" s="661"/>
      <c r="P24" s="661"/>
    </row>
    <row r="25" spans="1:16" x14ac:dyDescent="0.2">
      <c r="A25" s="145">
        <v>10</v>
      </c>
      <c r="B25" s="9" t="s">
        <v>766</v>
      </c>
      <c r="C25" s="145">
        <f>'AT-3'!G18</f>
        <v>707</v>
      </c>
      <c r="D25" s="145">
        <v>439</v>
      </c>
      <c r="E25" s="145">
        <v>0</v>
      </c>
      <c r="F25" s="145">
        <v>0</v>
      </c>
      <c r="G25" s="145">
        <v>0</v>
      </c>
      <c r="H25" s="145">
        <v>1</v>
      </c>
      <c r="I25" s="145">
        <v>3</v>
      </c>
      <c r="J25" s="145">
        <v>2</v>
      </c>
      <c r="K25" s="145">
        <v>2</v>
      </c>
      <c r="L25" s="145">
        <v>2</v>
      </c>
      <c r="M25" s="145">
        <v>0</v>
      </c>
      <c r="N25" s="661"/>
      <c r="O25" s="661"/>
      <c r="P25" s="661"/>
    </row>
    <row r="26" spans="1:16" x14ac:dyDescent="0.2">
      <c r="A26" s="145">
        <v>11</v>
      </c>
      <c r="B26" s="9" t="s">
        <v>767</v>
      </c>
      <c r="C26" s="145">
        <f>'AT-3'!G19</f>
        <v>976</v>
      </c>
      <c r="D26" s="145">
        <v>872</v>
      </c>
      <c r="E26" s="145">
        <v>1</v>
      </c>
      <c r="F26" s="145">
        <v>1</v>
      </c>
      <c r="G26" s="145">
        <v>1</v>
      </c>
      <c r="H26" s="145">
        <v>0</v>
      </c>
      <c r="I26" s="145">
        <v>1</v>
      </c>
      <c r="J26" s="145">
        <v>0</v>
      </c>
      <c r="K26" s="145">
        <v>1</v>
      </c>
      <c r="L26" s="145">
        <v>0</v>
      </c>
      <c r="M26" s="145">
        <v>0</v>
      </c>
      <c r="N26" s="661"/>
      <c r="O26" s="661"/>
      <c r="P26" s="661"/>
    </row>
    <row r="27" spans="1:16" x14ac:dyDescent="0.2">
      <c r="A27" s="144" t="s">
        <v>17</v>
      </c>
      <c r="B27" s="144"/>
      <c r="C27" s="164">
        <f>SUM(C16:C26)</f>
        <v>11678</v>
      </c>
      <c r="D27" s="164">
        <f t="shared" ref="D27:M27" si="0">SUM(D16:D26)</f>
        <v>7817</v>
      </c>
      <c r="E27" s="164">
        <f t="shared" si="0"/>
        <v>547</v>
      </c>
      <c r="F27" s="164">
        <f t="shared" si="0"/>
        <v>481</v>
      </c>
      <c r="G27" s="164">
        <f t="shared" si="0"/>
        <v>473</v>
      </c>
      <c r="H27" s="164">
        <f t="shared" si="0"/>
        <v>251</v>
      </c>
      <c r="I27" s="164">
        <f t="shared" si="0"/>
        <v>711</v>
      </c>
      <c r="J27" s="164">
        <f t="shared" si="0"/>
        <v>602</v>
      </c>
      <c r="K27" s="164">
        <f t="shared" si="0"/>
        <v>809</v>
      </c>
      <c r="L27" s="164">
        <f t="shared" si="0"/>
        <v>331</v>
      </c>
      <c r="M27" s="164">
        <f t="shared" si="0"/>
        <v>49</v>
      </c>
      <c r="N27" s="663">
        <f>AVERAGE(E27:M27)</f>
        <v>472.66666666666669</v>
      </c>
      <c r="O27" s="663"/>
      <c r="P27" s="663"/>
    </row>
    <row r="28" spans="1:16" x14ac:dyDescent="0.2">
      <c r="A28" s="214"/>
      <c r="B28" s="214"/>
      <c r="C28" s="214"/>
      <c r="D28" s="214"/>
      <c r="E28" s="214"/>
      <c r="F28" s="214"/>
      <c r="G28" s="214"/>
      <c r="H28" s="214"/>
      <c r="I28" s="214"/>
      <c r="J28" s="214"/>
      <c r="K28" s="214"/>
      <c r="L28" s="214"/>
      <c r="M28" s="214"/>
      <c r="N28" s="214"/>
      <c r="O28" s="214"/>
      <c r="P28" s="214"/>
    </row>
    <row r="29" spans="1:16" x14ac:dyDescent="0.2">
      <c r="A29" s="214"/>
      <c r="B29" s="214"/>
      <c r="C29" s="214">
        <v>11803</v>
      </c>
      <c r="D29" s="214"/>
      <c r="E29" s="214"/>
      <c r="F29" s="214"/>
      <c r="G29" s="214"/>
      <c r="H29" s="214"/>
      <c r="I29" s="214"/>
      <c r="J29" s="214"/>
      <c r="K29" s="214"/>
      <c r="L29" s="214"/>
      <c r="M29" s="214"/>
      <c r="N29" s="738">
        <f>N27/C29</f>
        <v>4.0046315908384873E-2</v>
      </c>
      <c r="O29" s="214"/>
      <c r="P29" s="214"/>
    </row>
    <row r="30" spans="1:16" x14ac:dyDescent="0.2">
      <c r="A30" s="214"/>
      <c r="B30" s="214"/>
      <c r="C30" s="214"/>
      <c r="D30" s="214"/>
      <c r="E30" s="214"/>
      <c r="F30" s="214"/>
      <c r="G30" s="214"/>
      <c r="H30" s="214"/>
      <c r="I30" s="214"/>
      <c r="J30" s="214"/>
      <c r="K30" s="214"/>
      <c r="L30" s="214"/>
      <c r="M30" s="214"/>
      <c r="N30" s="214"/>
      <c r="O30" s="214"/>
      <c r="P30" s="214"/>
    </row>
    <row r="31" spans="1:16" x14ac:dyDescent="0.2">
      <c r="A31" s="214"/>
      <c r="B31" s="214"/>
      <c r="C31" s="214"/>
      <c r="D31" s="214"/>
      <c r="E31" s="214"/>
      <c r="F31" s="214"/>
      <c r="G31" s="214"/>
      <c r="H31" s="214"/>
      <c r="I31" s="214"/>
      <c r="J31" s="214"/>
      <c r="K31" s="214"/>
      <c r="L31" s="214"/>
      <c r="M31" s="214"/>
      <c r="N31" s="214"/>
      <c r="O31" s="214"/>
      <c r="P31" s="214"/>
    </row>
    <row r="32" spans="1:16" x14ac:dyDescent="0.2">
      <c r="A32" s="214"/>
      <c r="B32" s="214"/>
      <c r="C32" s="214"/>
      <c r="D32" s="214"/>
      <c r="E32" s="214"/>
      <c r="F32" s="214"/>
      <c r="G32" s="214"/>
      <c r="H32" s="214"/>
      <c r="I32" s="214"/>
      <c r="J32" s="214"/>
      <c r="K32" s="214"/>
      <c r="L32" s="214"/>
      <c r="M32" s="214"/>
      <c r="N32" s="214"/>
      <c r="O32" s="214"/>
      <c r="P32" s="214"/>
    </row>
    <row r="33" spans="1:13" x14ac:dyDescent="0.2">
      <c r="M33" s="363" t="s">
        <v>12</v>
      </c>
    </row>
    <row r="34" spans="1:13" x14ac:dyDescent="0.2">
      <c r="M34" s="363" t="s">
        <v>956</v>
      </c>
    </row>
    <row r="35" spans="1:13" x14ac:dyDescent="0.2">
      <c r="H35" s="221"/>
      <c r="I35" s="221"/>
      <c r="J35" s="221"/>
      <c r="K35" s="221"/>
      <c r="M35" s="363" t="s">
        <v>775</v>
      </c>
    </row>
    <row r="36" spans="1:13" x14ac:dyDescent="0.2">
      <c r="H36" s="221"/>
      <c r="I36" s="221"/>
      <c r="J36" s="221"/>
      <c r="K36" s="221"/>
      <c r="L36" s="221"/>
      <c r="M36" s="221"/>
    </row>
    <row r="37" spans="1:13" x14ac:dyDescent="0.2">
      <c r="H37" s="221"/>
      <c r="I37" s="221"/>
      <c r="J37" s="221"/>
      <c r="K37" s="221"/>
      <c r="L37" s="221"/>
      <c r="M37" s="221"/>
    </row>
    <row r="38" spans="1:13" x14ac:dyDescent="0.2">
      <c r="A38" s="206" t="s">
        <v>11</v>
      </c>
      <c r="I38" s="211"/>
      <c r="J38" s="211"/>
      <c r="K38" s="211" t="s">
        <v>83</v>
      </c>
    </row>
  </sheetData>
  <mergeCells count="12">
    <mergeCell ref="A13:A14"/>
    <mergeCell ref="B13:B14"/>
    <mergeCell ref="C13:C14"/>
    <mergeCell ref="D13:D14"/>
    <mergeCell ref="A9:F9"/>
    <mergeCell ref="A10:F10"/>
    <mergeCell ref="E13:M13"/>
    <mergeCell ref="C2:J2"/>
    <mergeCell ref="L1:M1"/>
    <mergeCell ref="H1:I1"/>
    <mergeCell ref="A3:M3"/>
    <mergeCell ref="A4:M4"/>
  </mergeCells>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&amp;C- 89 -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topLeftCell="A4" zoomScaleSheetLayoutView="100" workbookViewId="0">
      <selection activeCell="M30" sqref="M30"/>
    </sheetView>
  </sheetViews>
  <sheetFormatPr defaultRowHeight="12.75" x14ac:dyDescent="0.2"/>
  <cols>
    <col min="2" max="2" width="20.85546875" bestFit="1"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861" t="s">
        <v>0</v>
      </c>
      <c r="D1" s="861"/>
      <c r="E1" s="861"/>
      <c r="F1" s="861"/>
      <c r="G1" s="861"/>
      <c r="H1" s="861"/>
      <c r="I1" s="861"/>
      <c r="J1" s="227"/>
      <c r="K1" s="227"/>
      <c r="L1" s="1000" t="s">
        <v>528</v>
      </c>
      <c r="M1" s="1000"/>
      <c r="N1" s="227"/>
      <c r="O1" s="227"/>
      <c r="P1" s="227"/>
    </row>
    <row r="2" spans="1:16" ht="21" x14ac:dyDescent="0.35">
      <c r="B2" s="862" t="s">
        <v>821</v>
      </c>
      <c r="C2" s="862"/>
      <c r="D2" s="862"/>
      <c r="E2" s="862"/>
      <c r="F2" s="862"/>
      <c r="G2" s="862"/>
      <c r="H2" s="862"/>
      <c r="I2" s="862"/>
      <c r="J2" s="862"/>
      <c r="K2" s="862"/>
      <c r="L2" s="862"/>
      <c r="M2" s="228"/>
      <c r="N2" s="228"/>
      <c r="O2" s="228"/>
      <c r="P2" s="228"/>
    </row>
    <row r="3" spans="1:16" ht="21" x14ac:dyDescent="0.35">
      <c r="C3" s="199"/>
      <c r="D3" s="199"/>
      <c r="E3" s="199"/>
      <c r="F3" s="199"/>
      <c r="G3" s="199"/>
      <c r="H3" s="199"/>
      <c r="I3" s="199"/>
      <c r="J3" s="199"/>
      <c r="K3" s="199"/>
      <c r="L3" s="199"/>
      <c r="M3" s="199"/>
      <c r="N3" s="228"/>
      <c r="O3" s="228"/>
      <c r="P3" s="228"/>
    </row>
    <row r="4" spans="1:16" ht="20.25" customHeight="1" x14ac:dyDescent="0.2">
      <c r="A4" s="1011" t="s">
        <v>527</v>
      </c>
      <c r="B4" s="1011"/>
      <c r="C4" s="1011"/>
      <c r="D4" s="1011"/>
      <c r="E4" s="1011"/>
      <c r="F4" s="1011"/>
      <c r="G4" s="1011"/>
      <c r="H4" s="1011"/>
      <c r="I4" s="1011"/>
      <c r="J4" s="1011"/>
      <c r="K4" s="1011"/>
      <c r="L4" s="1011"/>
      <c r="M4" s="1011"/>
    </row>
    <row r="5" spans="1:16" ht="20.25" customHeight="1" x14ac:dyDescent="0.2">
      <c r="A5" s="1012" t="s">
        <v>771</v>
      </c>
      <c r="B5" s="1012"/>
      <c r="C5" s="1012"/>
      <c r="D5" s="1012"/>
      <c r="E5" s="1012"/>
      <c r="F5" s="1012"/>
      <c r="G5" s="1012"/>
      <c r="H5" s="864" t="s">
        <v>853</v>
      </c>
      <c r="I5" s="864"/>
      <c r="J5" s="864"/>
      <c r="K5" s="864"/>
      <c r="L5" s="864"/>
      <c r="M5" s="864"/>
      <c r="N5" s="99"/>
    </row>
    <row r="6" spans="1:16" ht="15" customHeight="1" x14ac:dyDescent="0.2">
      <c r="A6" s="931" t="s">
        <v>73</v>
      </c>
      <c r="B6" s="931" t="s">
        <v>289</v>
      </c>
      <c r="C6" s="1013" t="s">
        <v>418</v>
      </c>
      <c r="D6" s="1014"/>
      <c r="E6" s="1014"/>
      <c r="F6" s="1014"/>
      <c r="G6" s="1015"/>
      <c r="H6" s="926" t="s">
        <v>415</v>
      </c>
      <c r="I6" s="926"/>
      <c r="J6" s="926"/>
      <c r="K6" s="926"/>
      <c r="L6" s="926"/>
      <c r="M6" s="931" t="s">
        <v>290</v>
      </c>
    </row>
    <row r="7" spans="1:16" ht="12.75" customHeight="1" x14ac:dyDescent="0.2">
      <c r="A7" s="932"/>
      <c r="B7" s="932"/>
      <c r="C7" s="1016"/>
      <c r="D7" s="1017"/>
      <c r="E7" s="1017"/>
      <c r="F7" s="1017"/>
      <c r="G7" s="1018"/>
      <c r="H7" s="926"/>
      <c r="I7" s="926"/>
      <c r="J7" s="926"/>
      <c r="K7" s="926"/>
      <c r="L7" s="926"/>
      <c r="M7" s="932"/>
    </row>
    <row r="8" spans="1:16" ht="5.25" customHeight="1" x14ac:dyDescent="0.2">
      <c r="A8" s="932"/>
      <c r="B8" s="932"/>
      <c r="C8" s="1016"/>
      <c r="D8" s="1017"/>
      <c r="E8" s="1017"/>
      <c r="F8" s="1017"/>
      <c r="G8" s="1018"/>
      <c r="H8" s="926"/>
      <c r="I8" s="926"/>
      <c r="J8" s="926"/>
      <c r="K8" s="926"/>
      <c r="L8" s="926"/>
      <c r="M8" s="932"/>
    </row>
    <row r="9" spans="1:16" ht="68.25" customHeight="1" x14ac:dyDescent="0.2">
      <c r="A9" s="933"/>
      <c r="B9" s="933"/>
      <c r="C9" s="232" t="s">
        <v>291</v>
      </c>
      <c r="D9" s="232" t="s">
        <v>292</v>
      </c>
      <c r="E9" s="232" t="s">
        <v>293</v>
      </c>
      <c r="F9" s="232" t="s">
        <v>294</v>
      </c>
      <c r="G9" s="255" t="s">
        <v>295</v>
      </c>
      <c r="H9" s="254" t="s">
        <v>414</v>
      </c>
      <c r="I9" s="254" t="s">
        <v>419</v>
      </c>
      <c r="J9" s="254" t="s">
        <v>416</v>
      </c>
      <c r="K9" s="254" t="s">
        <v>417</v>
      </c>
      <c r="L9" s="254" t="s">
        <v>46</v>
      </c>
      <c r="M9" s="933"/>
    </row>
    <row r="10" spans="1:16" ht="15" x14ac:dyDescent="0.25">
      <c r="A10" s="233">
        <v>1</v>
      </c>
      <c r="B10" s="233">
        <v>2</v>
      </c>
      <c r="C10" s="233">
        <v>3</v>
      </c>
      <c r="D10" s="233">
        <v>4</v>
      </c>
      <c r="E10" s="233">
        <v>5</v>
      </c>
      <c r="F10" s="233">
        <v>6</v>
      </c>
      <c r="G10" s="233">
        <v>7</v>
      </c>
      <c r="H10" s="233">
        <v>8</v>
      </c>
      <c r="I10" s="233">
        <v>9</v>
      </c>
      <c r="J10" s="233">
        <v>10</v>
      </c>
      <c r="K10" s="233">
        <v>11</v>
      </c>
      <c r="L10" s="233">
        <v>12</v>
      </c>
      <c r="M10" s="233">
        <v>13</v>
      </c>
    </row>
    <row r="11" spans="1:16" ht="15" x14ac:dyDescent="0.25">
      <c r="A11" s="284">
        <v>1</v>
      </c>
      <c r="B11" s="9" t="s">
        <v>757</v>
      </c>
      <c r="C11" s="386">
        <v>0</v>
      </c>
      <c r="D11" s="386">
        <v>0</v>
      </c>
      <c r="E11" s="386">
        <v>0</v>
      </c>
      <c r="F11" s="386">
        <v>0</v>
      </c>
      <c r="G11" s="386">
        <v>0</v>
      </c>
      <c r="H11" s="386">
        <v>0</v>
      </c>
      <c r="I11" s="386">
        <v>0</v>
      </c>
      <c r="J11" s="386">
        <v>0</v>
      </c>
      <c r="K11" s="386">
        <v>0</v>
      </c>
      <c r="L11" s="386">
        <v>0</v>
      </c>
      <c r="M11" s="386">
        <v>0</v>
      </c>
    </row>
    <row r="12" spans="1:16" ht="15" x14ac:dyDescent="0.25">
      <c r="A12" s="284">
        <v>2</v>
      </c>
      <c r="B12" s="9" t="s">
        <v>758</v>
      </c>
      <c r="C12" s="386">
        <v>0</v>
      </c>
      <c r="D12" s="386">
        <v>0</v>
      </c>
      <c r="E12" s="386">
        <v>0</v>
      </c>
      <c r="F12" s="386">
        <v>0</v>
      </c>
      <c r="G12" s="386">
        <v>0</v>
      </c>
      <c r="H12" s="386">
        <v>0</v>
      </c>
      <c r="I12" s="386">
        <v>0</v>
      </c>
      <c r="J12" s="386">
        <v>0</v>
      </c>
      <c r="K12" s="386">
        <v>0</v>
      </c>
      <c r="L12" s="386">
        <v>0</v>
      </c>
      <c r="M12" s="386">
        <v>0</v>
      </c>
    </row>
    <row r="13" spans="1:16" ht="15" x14ac:dyDescent="0.25">
      <c r="A13" s="284">
        <v>3</v>
      </c>
      <c r="B13" s="9" t="s">
        <v>759</v>
      </c>
      <c r="C13" s="386">
        <v>0</v>
      </c>
      <c r="D13" s="386">
        <v>0</v>
      </c>
      <c r="E13" s="386">
        <v>0</v>
      </c>
      <c r="F13" s="386">
        <v>0</v>
      </c>
      <c r="G13" s="386">
        <v>0</v>
      </c>
      <c r="H13" s="386">
        <v>0</v>
      </c>
      <c r="I13" s="386">
        <v>0</v>
      </c>
      <c r="J13" s="386">
        <v>0</v>
      </c>
      <c r="K13" s="386">
        <v>0</v>
      </c>
      <c r="L13" s="386">
        <v>0</v>
      </c>
      <c r="M13" s="386">
        <v>0</v>
      </c>
    </row>
    <row r="14" spans="1:16" ht="15" x14ac:dyDescent="0.25">
      <c r="A14" s="284">
        <v>4</v>
      </c>
      <c r="B14" s="9" t="s">
        <v>760</v>
      </c>
      <c r="C14" s="386">
        <v>0</v>
      </c>
      <c r="D14" s="386">
        <v>0</v>
      </c>
      <c r="E14" s="386">
        <v>0</v>
      </c>
      <c r="F14" s="386">
        <v>0</v>
      </c>
      <c r="G14" s="386">
        <v>0</v>
      </c>
      <c r="H14" s="386">
        <v>0</v>
      </c>
      <c r="I14" s="386">
        <v>0</v>
      </c>
      <c r="J14" s="386">
        <v>0</v>
      </c>
      <c r="K14" s="386">
        <v>0</v>
      </c>
      <c r="L14" s="386">
        <v>0</v>
      </c>
      <c r="M14" s="386">
        <v>0</v>
      </c>
    </row>
    <row r="15" spans="1:16" ht="15" x14ac:dyDescent="0.25">
      <c r="A15" s="284">
        <v>5</v>
      </c>
      <c r="B15" s="9" t="s">
        <v>761</v>
      </c>
      <c r="C15" s="386">
        <v>0</v>
      </c>
      <c r="D15" s="386">
        <v>0</v>
      </c>
      <c r="E15" s="386">
        <v>0</v>
      </c>
      <c r="F15" s="386">
        <v>0</v>
      </c>
      <c r="G15" s="386">
        <v>0</v>
      </c>
      <c r="H15" s="386">
        <v>0</v>
      </c>
      <c r="I15" s="386">
        <v>0</v>
      </c>
      <c r="J15" s="386">
        <v>0</v>
      </c>
      <c r="K15" s="386">
        <v>0</v>
      </c>
      <c r="L15" s="386">
        <v>0</v>
      </c>
      <c r="M15" s="386">
        <v>0</v>
      </c>
    </row>
    <row r="16" spans="1:16" ht="15" x14ac:dyDescent="0.25">
      <c r="A16" s="284">
        <v>6</v>
      </c>
      <c r="B16" s="204" t="s">
        <v>762</v>
      </c>
      <c r="C16" s="386">
        <v>0</v>
      </c>
      <c r="D16" s="386">
        <v>0</v>
      </c>
      <c r="E16" s="386">
        <v>0</v>
      </c>
      <c r="F16" s="386">
        <v>0</v>
      </c>
      <c r="G16" s="386">
        <v>0</v>
      </c>
      <c r="H16" s="386">
        <v>0</v>
      </c>
      <c r="I16" s="386">
        <v>0</v>
      </c>
      <c r="J16" s="386">
        <v>0</v>
      </c>
      <c r="K16" s="386">
        <v>0</v>
      </c>
      <c r="L16" s="386">
        <v>0</v>
      </c>
      <c r="M16" s="386">
        <v>0</v>
      </c>
    </row>
    <row r="17" spans="1:13" ht="15" x14ac:dyDescent="0.25">
      <c r="A17" s="284">
        <v>7</v>
      </c>
      <c r="B17" s="9" t="s">
        <v>763</v>
      </c>
      <c r="C17" s="386">
        <v>0</v>
      </c>
      <c r="D17" s="386">
        <v>0</v>
      </c>
      <c r="E17" s="386">
        <v>0</v>
      </c>
      <c r="F17" s="386">
        <v>0</v>
      </c>
      <c r="G17" s="386">
        <v>0</v>
      </c>
      <c r="H17" s="386">
        <v>0</v>
      </c>
      <c r="I17" s="386">
        <v>0</v>
      </c>
      <c r="J17" s="386">
        <v>0</v>
      </c>
      <c r="K17" s="386">
        <v>0</v>
      </c>
      <c r="L17" s="386">
        <v>0</v>
      </c>
      <c r="M17" s="386">
        <v>0</v>
      </c>
    </row>
    <row r="18" spans="1:13" ht="15" x14ac:dyDescent="0.25">
      <c r="A18" s="284">
        <v>8</v>
      </c>
      <c r="B18" s="9" t="s">
        <v>764</v>
      </c>
      <c r="C18" s="386">
        <v>0</v>
      </c>
      <c r="D18" s="386">
        <v>0</v>
      </c>
      <c r="E18" s="386">
        <v>0</v>
      </c>
      <c r="F18" s="386">
        <v>0</v>
      </c>
      <c r="G18" s="386">
        <v>0</v>
      </c>
      <c r="H18" s="386">
        <v>0</v>
      </c>
      <c r="I18" s="386">
        <v>0</v>
      </c>
      <c r="J18" s="386">
        <v>0</v>
      </c>
      <c r="K18" s="386">
        <v>0</v>
      </c>
      <c r="L18" s="386">
        <v>0</v>
      </c>
      <c r="M18" s="386">
        <v>0</v>
      </c>
    </row>
    <row r="19" spans="1:13" ht="15" x14ac:dyDescent="0.25">
      <c r="A19" s="284">
        <v>9</v>
      </c>
      <c r="B19" s="9" t="s">
        <v>765</v>
      </c>
      <c r="C19" s="386">
        <v>0</v>
      </c>
      <c r="D19" s="386">
        <v>0</v>
      </c>
      <c r="E19" s="386">
        <v>0</v>
      </c>
      <c r="F19" s="386">
        <v>0</v>
      </c>
      <c r="G19" s="386">
        <v>0</v>
      </c>
      <c r="H19" s="386">
        <v>0</v>
      </c>
      <c r="I19" s="386">
        <v>0</v>
      </c>
      <c r="J19" s="386">
        <v>0</v>
      </c>
      <c r="K19" s="386">
        <v>0</v>
      </c>
      <c r="L19" s="386">
        <v>0</v>
      </c>
      <c r="M19" s="386">
        <v>0</v>
      </c>
    </row>
    <row r="20" spans="1:13" ht="15" x14ac:dyDescent="0.25">
      <c r="A20" s="284">
        <v>10</v>
      </c>
      <c r="B20" s="9" t="s">
        <v>766</v>
      </c>
      <c r="C20" s="386">
        <v>0</v>
      </c>
      <c r="D20" s="386">
        <v>0</v>
      </c>
      <c r="E20" s="386">
        <v>0</v>
      </c>
      <c r="F20" s="386">
        <v>0</v>
      </c>
      <c r="G20" s="386">
        <v>0</v>
      </c>
      <c r="H20" s="386">
        <v>0</v>
      </c>
      <c r="I20" s="386">
        <v>0</v>
      </c>
      <c r="J20" s="386">
        <v>0</v>
      </c>
      <c r="K20" s="386">
        <v>0</v>
      </c>
      <c r="L20" s="386">
        <v>0</v>
      </c>
      <c r="M20" s="386">
        <v>0</v>
      </c>
    </row>
    <row r="21" spans="1:13" ht="15" x14ac:dyDescent="0.25">
      <c r="A21" s="284">
        <v>11</v>
      </c>
      <c r="B21" s="9" t="s">
        <v>767</v>
      </c>
      <c r="C21" s="386">
        <v>0</v>
      </c>
      <c r="D21" s="386">
        <v>0</v>
      </c>
      <c r="E21" s="386">
        <v>0</v>
      </c>
      <c r="F21" s="386">
        <v>0</v>
      </c>
      <c r="G21" s="386">
        <v>0</v>
      </c>
      <c r="H21" s="386">
        <v>0</v>
      </c>
      <c r="I21" s="386">
        <v>0</v>
      </c>
      <c r="J21" s="386">
        <v>0</v>
      </c>
      <c r="K21" s="386">
        <v>0</v>
      </c>
      <c r="L21" s="386">
        <v>0</v>
      </c>
      <c r="M21" s="386">
        <v>0</v>
      </c>
    </row>
    <row r="22" spans="1:13" ht="15" x14ac:dyDescent="0.25">
      <c r="A22" s="750" t="s">
        <v>17</v>
      </c>
      <c r="B22" s="750"/>
      <c r="C22" s="403">
        <v>0</v>
      </c>
      <c r="D22" s="403">
        <v>0</v>
      </c>
      <c r="E22" s="403">
        <v>0</v>
      </c>
      <c r="F22" s="403">
        <v>0</v>
      </c>
      <c r="G22" s="403">
        <v>0</v>
      </c>
      <c r="H22" s="403">
        <v>0</v>
      </c>
      <c r="I22" s="403">
        <v>0</v>
      </c>
      <c r="J22" s="403">
        <v>0</v>
      </c>
      <c r="K22" s="403">
        <v>0</v>
      </c>
      <c r="L22" s="403">
        <v>0</v>
      </c>
      <c r="M22" s="403">
        <v>0</v>
      </c>
    </row>
    <row r="23" spans="1:13" ht="15" x14ac:dyDescent="0.25">
      <c r="A23" s="11"/>
      <c r="B23" s="11"/>
      <c r="C23" s="404"/>
      <c r="D23" s="404"/>
      <c r="E23" s="404"/>
      <c r="F23" s="404"/>
      <c r="G23" s="404"/>
      <c r="H23" s="404"/>
      <c r="I23" s="404"/>
      <c r="J23" s="404"/>
      <c r="K23" s="404"/>
      <c r="L23" s="404"/>
      <c r="M23" s="404"/>
    </row>
    <row r="24" spans="1:13" ht="15" x14ac:dyDescent="0.25">
      <c r="A24" s="11"/>
      <c r="B24" s="11"/>
      <c r="C24" s="404"/>
      <c r="D24" s="404"/>
      <c r="E24" s="404"/>
      <c r="F24" s="404"/>
      <c r="G24" s="404"/>
      <c r="H24" s="404"/>
      <c r="I24" s="404"/>
      <c r="J24" s="404"/>
      <c r="K24" s="404"/>
      <c r="L24" s="404"/>
      <c r="M24" s="404"/>
    </row>
    <row r="25" spans="1:13" ht="15" x14ac:dyDescent="0.25">
      <c r="A25" s="11"/>
      <c r="B25" s="11"/>
      <c r="C25" s="404"/>
      <c r="D25" s="404"/>
      <c r="E25" s="404"/>
      <c r="F25" s="404"/>
      <c r="G25" s="404"/>
      <c r="H25" s="404"/>
      <c r="I25" s="404"/>
      <c r="J25" s="404"/>
      <c r="K25" s="404"/>
      <c r="L25" s="404"/>
      <c r="M25" s="404"/>
    </row>
    <row r="26" spans="1:13" ht="15" x14ac:dyDescent="0.25">
      <c r="A26" s="11"/>
      <c r="B26" s="11"/>
      <c r="C26" s="404"/>
      <c r="D26" s="404"/>
      <c r="E26" s="404"/>
      <c r="F26" s="404"/>
      <c r="G26" s="404"/>
      <c r="H26" s="404"/>
      <c r="I26" s="404"/>
      <c r="J26" s="404"/>
      <c r="K26" s="404"/>
      <c r="L26" s="404"/>
      <c r="M26" s="404"/>
    </row>
    <row r="27" spans="1:13" x14ac:dyDescent="0.2">
      <c r="B27" s="235"/>
      <c r="C27" s="1010"/>
      <c r="D27" s="1010"/>
      <c r="E27" s="1010"/>
      <c r="F27" s="1010"/>
    </row>
    <row r="29" spans="1:13" x14ac:dyDescent="0.2">
      <c r="A29" s="206"/>
      <c r="B29" s="206"/>
      <c r="C29" s="206"/>
      <c r="D29" s="206"/>
      <c r="G29" s="221"/>
      <c r="H29" s="221"/>
      <c r="I29" s="348"/>
      <c r="J29" s="348"/>
      <c r="K29" s="348"/>
      <c r="L29" s="348"/>
      <c r="M29" s="363" t="s">
        <v>12</v>
      </c>
    </row>
    <row r="30" spans="1:13" ht="15" customHeight="1" x14ac:dyDescent="0.2">
      <c r="A30" s="206"/>
      <c r="B30" s="206"/>
      <c r="C30" s="206"/>
      <c r="D30" s="206"/>
      <c r="G30" s="221"/>
      <c r="H30" s="221"/>
      <c r="I30" s="221"/>
      <c r="J30" s="221"/>
      <c r="K30" s="221"/>
      <c r="L30" s="221"/>
      <c r="M30" s="363" t="s">
        <v>956</v>
      </c>
    </row>
    <row r="31" spans="1:13" ht="15" customHeight="1" x14ac:dyDescent="0.2">
      <c r="A31" s="206"/>
      <c r="B31" s="206"/>
      <c r="C31" s="206"/>
      <c r="D31" s="206"/>
      <c r="G31" s="221"/>
      <c r="H31" s="221"/>
      <c r="I31" s="221"/>
      <c r="J31" s="221"/>
      <c r="K31" s="221"/>
      <c r="L31" s="221"/>
      <c r="M31" s="363" t="s">
        <v>775</v>
      </c>
    </row>
    <row r="32" spans="1:13" x14ac:dyDescent="0.2">
      <c r="A32" s="206" t="s">
        <v>11</v>
      </c>
      <c r="C32" s="206"/>
      <c r="D32" s="206"/>
      <c r="H32" s="211"/>
      <c r="I32" s="211" t="s">
        <v>83</v>
      </c>
      <c r="J32" s="208"/>
      <c r="K32" s="208"/>
      <c r="L32" s="208"/>
    </row>
  </sheetData>
  <mergeCells count="13">
    <mergeCell ref="B2:L2"/>
    <mergeCell ref="L1:M1"/>
    <mergeCell ref="C1:I1"/>
    <mergeCell ref="C27:F27"/>
    <mergeCell ref="H6:L8"/>
    <mergeCell ref="H5:M5"/>
    <mergeCell ref="A4:M4"/>
    <mergeCell ref="A5:G5"/>
    <mergeCell ref="M6:M9"/>
    <mergeCell ref="A6:A9"/>
    <mergeCell ref="B6:B9"/>
    <mergeCell ref="C6:G8"/>
    <mergeCell ref="A22:B22"/>
  </mergeCells>
  <printOptions horizontalCentered="1" verticalCentered="1"/>
  <pageMargins left="0.70866141732283505" right="0.70866141732283505" top="0.196850393700787" bottom="0.196850393700787" header="0.31496062992126" footer="0.31496062992126"/>
  <pageSetup paperSize="9" scale="75" orientation="landscape" r:id="rId1"/>
  <headerFooter>
    <oddFooter>&amp;C- 90 -</oddFooter>
  </headerFooter>
  <colBreaks count="1" manualBreakCount="1">
    <brk id="13"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topLeftCell="A25" zoomScaleSheetLayoutView="100" workbookViewId="0">
      <selection activeCell="F44" sqref="F44"/>
    </sheetView>
  </sheetViews>
  <sheetFormatPr defaultRowHeight="12.75" x14ac:dyDescent="0.2"/>
  <cols>
    <col min="1" max="1" width="40.85546875" customWidth="1"/>
    <col min="2" max="2" width="25.7109375" customWidth="1"/>
    <col min="3" max="3" width="21.85546875" customWidth="1"/>
    <col min="4" max="4" width="22.5703125" customWidth="1"/>
    <col min="5" max="5" width="19.42578125" customWidth="1"/>
    <col min="6" max="6" width="17.42578125" customWidth="1"/>
  </cols>
  <sheetData>
    <row r="1" spans="1:12" ht="18" x14ac:dyDescent="0.35">
      <c r="A1" s="861" t="s">
        <v>0</v>
      </c>
      <c r="B1" s="861"/>
      <c r="C1" s="861"/>
      <c r="D1" s="861"/>
      <c r="E1" s="861"/>
      <c r="F1" s="236" t="s">
        <v>530</v>
      </c>
      <c r="G1" s="227"/>
      <c r="H1" s="227"/>
      <c r="I1" s="227"/>
      <c r="J1" s="227"/>
      <c r="K1" s="227"/>
      <c r="L1" s="227"/>
    </row>
    <row r="2" spans="1:12" ht="21" x14ac:dyDescent="0.35">
      <c r="A2" s="862" t="s">
        <v>821</v>
      </c>
      <c r="B2" s="862"/>
      <c r="C2" s="862"/>
      <c r="D2" s="862"/>
      <c r="E2" s="862"/>
      <c r="F2" s="862"/>
      <c r="G2" s="228"/>
      <c r="H2" s="228"/>
      <c r="I2" s="228"/>
      <c r="J2" s="228"/>
      <c r="K2" s="228"/>
      <c r="L2" s="228"/>
    </row>
    <row r="3" spans="1:12" x14ac:dyDescent="0.2">
      <c r="A3" s="158"/>
      <c r="B3" s="158"/>
      <c r="C3" s="158"/>
      <c r="D3" s="158"/>
      <c r="E3" s="158"/>
      <c r="F3" s="158"/>
    </row>
    <row r="4" spans="1:12" ht="18.75" x14ac:dyDescent="0.2">
      <c r="A4" s="1019" t="s">
        <v>529</v>
      </c>
      <c r="B4" s="1019"/>
      <c r="C4" s="1019"/>
      <c r="D4" s="1019"/>
      <c r="E4" s="1019"/>
      <c r="F4" s="1019"/>
      <c r="G4" s="1019"/>
    </row>
    <row r="5" spans="1:12" ht="18.75" x14ac:dyDescent="0.3">
      <c r="A5" s="201" t="s">
        <v>801</v>
      </c>
      <c r="B5" s="460"/>
      <c r="C5" s="460"/>
      <c r="D5" s="460"/>
      <c r="E5" s="460"/>
      <c r="F5" s="460"/>
      <c r="G5" s="460"/>
    </row>
    <row r="6" spans="1:12" ht="31.5" x14ac:dyDescent="0.25">
      <c r="A6" s="237"/>
      <c r="B6" s="238" t="s">
        <v>319</v>
      </c>
      <c r="C6" s="238" t="s">
        <v>320</v>
      </c>
      <c r="D6" s="238" t="s">
        <v>321</v>
      </c>
      <c r="E6" s="239"/>
      <c r="F6" s="239"/>
    </row>
    <row r="7" spans="1:12" ht="15" x14ac:dyDescent="0.25">
      <c r="A7" s="240" t="s">
        <v>322</v>
      </c>
      <c r="B7" s="246" t="s">
        <v>802</v>
      </c>
      <c r="C7" s="246" t="s">
        <v>802</v>
      </c>
      <c r="D7" s="246" t="s">
        <v>802</v>
      </c>
      <c r="E7" s="239"/>
      <c r="F7" s="239"/>
    </row>
    <row r="8" spans="1:12" ht="13.5" customHeight="1" x14ac:dyDescent="0.25">
      <c r="A8" s="240" t="s">
        <v>323</v>
      </c>
      <c r="B8" s="246" t="s">
        <v>802</v>
      </c>
      <c r="C8" s="246" t="s">
        <v>802</v>
      </c>
      <c r="D8" s="246" t="s">
        <v>802</v>
      </c>
      <c r="E8" s="239"/>
      <c r="F8" s="239"/>
    </row>
    <row r="9" spans="1:12" ht="13.5" customHeight="1" x14ac:dyDescent="0.25">
      <c r="A9" s="240" t="s">
        <v>324</v>
      </c>
      <c r="B9" s="240"/>
      <c r="C9" s="240"/>
      <c r="D9" s="240"/>
      <c r="E9" s="239"/>
      <c r="F9" s="239"/>
    </row>
    <row r="10" spans="1:12" ht="13.5" customHeight="1" x14ac:dyDescent="0.25">
      <c r="A10" s="241" t="s">
        <v>325</v>
      </c>
      <c r="B10" s="246">
        <v>1967</v>
      </c>
      <c r="C10" s="246">
        <v>1967</v>
      </c>
      <c r="D10" s="246">
        <v>1967</v>
      </c>
      <c r="E10" s="239"/>
      <c r="F10" s="239"/>
    </row>
    <row r="11" spans="1:12" ht="13.5" customHeight="1" x14ac:dyDescent="0.25">
      <c r="A11" s="241" t="s">
        <v>326</v>
      </c>
      <c r="B11" s="246" t="s">
        <v>803</v>
      </c>
      <c r="C11" s="246" t="s">
        <v>803</v>
      </c>
      <c r="D11" s="246" t="s">
        <v>803</v>
      </c>
      <c r="E11" s="239"/>
      <c r="F11" s="239"/>
    </row>
    <row r="12" spans="1:12" ht="13.5" customHeight="1" x14ac:dyDescent="0.25">
      <c r="A12" s="241" t="s">
        <v>327</v>
      </c>
      <c r="B12" s="246" t="s">
        <v>803</v>
      </c>
      <c r="C12" s="246" t="s">
        <v>803</v>
      </c>
      <c r="D12" s="246" t="s">
        <v>803</v>
      </c>
      <c r="E12" s="239"/>
      <c r="F12" s="239"/>
    </row>
    <row r="13" spans="1:12" ht="13.5" customHeight="1" x14ac:dyDescent="0.25">
      <c r="A13" s="241" t="s">
        <v>328</v>
      </c>
      <c r="B13" s="246" t="s">
        <v>802</v>
      </c>
      <c r="C13" s="246" t="s">
        <v>802</v>
      </c>
      <c r="D13" s="240"/>
      <c r="E13" s="239"/>
      <c r="F13" s="239"/>
    </row>
    <row r="14" spans="1:12" ht="13.5" customHeight="1" x14ac:dyDescent="0.25">
      <c r="A14" s="241" t="s">
        <v>329</v>
      </c>
      <c r="B14" s="246" t="s">
        <v>803</v>
      </c>
      <c r="C14" s="246" t="s">
        <v>803</v>
      </c>
      <c r="D14" s="246" t="s">
        <v>803</v>
      </c>
      <c r="E14" s="239"/>
      <c r="F14" s="239"/>
    </row>
    <row r="15" spans="1:12" ht="13.5" customHeight="1" x14ac:dyDescent="0.25">
      <c r="A15" s="241" t="s">
        <v>330</v>
      </c>
      <c r="B15" s="246" t="s">
        <v>803</v>
      </c>
      <c r="C15" s="246" t="s">
        <v>803</v>
      </c>
      <c r="D15" s="246" t="s">
        <v>803</v>
      </c>
      <c r="E15" s="239"/>
      <c r="F15" s="239"/>
    </row>
    <row r="16" spans="1:12" ht="13.5" customHeight="1" x14ac:dyDescent="0.25">
      <c r="A16" s="241" t="s">
        <v>331</v>
      </c>
      <c r="B16" s="246" t="s">
        <v>803</v>
      </c>
      <c r="C16" s="246" t="s">
        <v>803</v>
      </c>
      <c r="D16" s="246" t="s">
        <v>803</v>
      </c>
      <c r="E16" s="239"/>
      <c r="F16" s="239"/>
    </row>
    <row r="17" spans="1:7" ht="13.5" customHeight="1" x14ac:dyDescent="0.25">
      <c r="A17" s="241" t="s">
        <v>332</v>
      </c>
      <c r="B17" s="246" t="s">
        <v>803</v>
      </c>
      <c r="C17" s="246" t="s">
        <v>803</v>
      </c>
      <c r="D17" s="246" t="s">
        <v>803</v>
      </c>
      <c r="E17" s="239"/>
      <c r="F17" s="239"/>
    </row>
    <row r="18" spans="1:7" ht="13.5" customHeight="1" x14ac:dyDescent="0.25">
      <c r="A18" s="242"/>
      <c r="B18" s="243"/>
      <c r="C18" s="243"/>
      <c r="D18" s="243"/>
      <c r="E18" s="239"/>
      <c r="F18" s="239"/>
    </row>
    <row r="19" spans="1:7" ht="13.5" customHeight="1" x14ac:dyDescent="0.2">
      <c r="A19" s="1020" t="s">
        <v>333</v>
      </c>
      <c r="B19" s="1020"/>
      <c r="C19" s="1020"/>
      <c r="D19" s="1020"/>
      <c r="E19" s="1020"/>
      <c r="F19" s="1020"/>
      <c r="G19" s="1020"/>
    </row>
    <row r="20" spans="1:7" ht="15" x14ac:dyDescent="0.25">
      <c r="A20" s="239"/>
      <c r="B20" s="239"/>
      <c r="C20" s="239"/>
      <c r="D20" s="239"/>
      <c r="E20" s="886" t="s">
        <v>804</v>
      </c>
      <c r="F20" s="886"/>
      <c r="G20" s="109"/>
    </row>
    <row r="21" spans="1:7" ht="46.15" customHeight="1" x14ac:dyDescent="0.2">
      <c r="A21" s="459" t="s">
        <v>421</v>
      </c>
      <c r="B21" s="459" t="s">
        <v>3</v>
      </c>
      <c r="C21" s="244" t="s">
        <v>334</v>
      </c>
      <c r="D21" s="245" t="s">
        <v>335</v>
      </c>
      <c r="E21" s="459" t="s">
        <v>336</v>
      </c>
      <c r="F21" s="459" t="s">
        <v>337</v>
      </c>
      <c r="G21" s="12"/>
    </row>
    <row r="22" spans="1:7" x14ac:dyDescent="0.2">
      <c r="A22" s="240" t="s">
        <v>338</v>
      </c>
      <c r="B22" s="246" t="s">
        <v>803</v>
      </c>
      <c r="C22" s="246" t="s">
        <v>803</v>
      </c>
      <c r="D22" s="246" t="s">
        <v>803</v>
      </c>
      <c r="E22" s="246" t="s">
        <v>803</v>
      </c>
      <c r="F22" s="246" t="s">
        <v>803</v>
      </c>
    </row>
    <row r="23" spans="1:7" x14ac:dyDescent="0.2">
      <c r="A23" s="240" t="s">
        <v>339</v>
      </c>
      <c r="B23" s="246" t="s">
        <v>803</v>
      </c>
      <c r="C23" s="246" t="s">
        <v>803</v>
      </c>
      <c r="D23" s="246" t="s">
        <v>803</v>
      </c>
      <c r="E23" s="246" t="s">
        <v>803</v>
      </c>
      <c r="F23" s="246" t="s">
        <v>803</v>
      </c>
    </row>
    <row r="24" spans="1:7" x14ac:dyDescent="0.2">
      <c r="A24" s="240" t="s">
        <v>340</v>
      </c>
      <c r="B24" s="246" t="s">
        <v>803</v>
      </c>
      <c r="C24" s="246" t="s">
        <v>803</v>
      </c>
      <c r="D24" s="246" t="s">
        <v>803</v>
      </c>
      <c r="E24" s="246" t="s">
        <v>803</v>
      </c>
      <c r="F24" s="246" t="s">
        <v>803</v>
      </c>
    </row>
    <row r="25" spans="1:7" ht="25.5" x14ac:dyDescent="0.2">
      <c r="A25" s="240" t="s">
        <v>341</v>
      </c>
      <c r="B25" s="246" t="s">
        <v>803</v>
      </c>
      <c r="C25" s="246" t="s">
        <v>803</v>
      </c>
      <c r="D25" s="246" t="s">
        <v>803</v>
      </c>
      <c r="E25" s="246" t="s">
        <v>803</v>
      </c>
      <c r="F25" s="246" t="s">
        <v>803</v>
      </c>
    </row>
    <row r="26" spans="1:7" ht="32.25" customHeight="1" x14ac:dyDescent="0.2">
      <c r="A26" s="240" t="s">
        <v>342</v>
      </c>
      <c r="B26" s="246" t="s">
        <v>803</v>
      </c>
      <c r="C26" s="246" t="s">
        <v>803</v>
      </c>
      <c r="D26" s="246" t="s">
        <v>803</v>
      </c>
      <c r="E26" s="246" t="s">
        <v>803</v>
      </c>
      <c r="F26" s="246" t="s">
        <v>803</v>
      </c>
    </row>
    <row r="27" spans="1:7" x14ac:dyDescent="0.2">
      <c r="A27" s="240" t="s">
        <v>343</v>
      </c>
      <c r="B27" s="246" t="s">
        <v>803</v>
      </c>
      <c r="C27" s="246" t="s">
        <v>803</v>
      </c>
      <c r="D27" s="246" t="s">
        <v>803</v>
      </c>
      <c r="E27" s="246" t="s">
        <v>803</v>
      </c>
      <c r="F27" s="246" t="s">
        <v>803</v>
      </c>
    </row>
    <row r="28" spans="1:7" x14ac:dyDescent="0.2">
      <c r="A28" s="240" t="s">
        <v>344</v>
      </c>
      <c r="B28" s="246" t="s">
        <v>803</v>
      </c>
      <c r="C28" s="246" t="s">
        <v>803</v>
      </c>
      <c r="D28" s="246" t="s">
        <v>803</v>
      </c>
      <c r="E28" s="246" t="s">
        <v>803</v>
      </c>
      <c r="F28" s="246" t="s">
        <v>803</v>
      </c>
    </row>
    <row r="29" spans="1:7" x14ac:dyDescent="0.2">
      <c r="A29" s="240" t="s">
        <v>345</v>
      </c>
      <c r="B29" s="246" t="s">
        <v>803</v>
      </c>
      <c r="C29" s="246" t="s">
        <v>803</v>
      </c>
      <c r="D29" s="246" t="s">
        <v>803</v>
      </c>
      <c r="E29" s="246" t="s">
        <v>803</v>
      </c>
      <c r="F29" s="246" t="s">
        <v>803</v>
      </c>
    </row>
    <row r="30" spans="1:7" x14ac:dyDescent="0.2">
      <c r="A30" s="240" t="s">
        <v>346</v>
      </c>
      <c r="B30" s="246" t="s">
        <v>803</v>
      </c>
      <c r="C30" s="246" t="s">
        <v>803</v>
      </c>
      <c r="D30" s="246" t="s">
        <v>803</v>
      </c>
      <c r="E30" s="246" t="s">
        <v>803</v>
      </c>
      <c r="F30" s="246" t="s">
        <v>803</v>
      </c>
    </row>
    <row r="31" spans="1:7" x14ac:dyDescent="0.2">
      <c r="A31" s="240" t="s">
        <v>347</v>
      </c>
      <c r="B31" s="246" t="s">
        <v>803</v>
      </c>
      <c r="C31" s="246" t="s">
        <v>803</v>
      </c>
      <c r="D31" s="246" t="s">
        <v>803</v>
      </c>
      <c r="E31" s="246" t="s">
        <v>803</v>
      </c>
      <c r="F31" s="246" t="s">
        <v>803</v>
      </c>
    </row>
    <row r="32" spans="1:7" x14ac:dyDescent="0.2">
      <c r="A32" s="240" t="s">
        <v>348</v>
      </c>
      <c r="B32" s="246" t="s">
        <v>803</v>
      </c>
      <c r="C32" s="246" t="s">
        <v>803</v>
      </c>
      <c r="D32" s="246" t="s">
        <v>803</v>
      </c>
      <c r="E32" s="246" t="s">
        <v>803</v>
      </c>
      <c r="F32" s="246" t="s">
        <v>803</v>
      </c>
    </row>
    <row r="33" spans="1:7" x14ac:dyDescent="0.2">
      <c r="A33" s="240" t="s">
        <v>349</v>
      </c>
      <c r="B33" s="246" t="s">
        <v>803</v>
      </c>
      <c r="C33" s="246" t="s">
        <v>803</v>
      </c>
      <c r="D33" s="246" t="s">
        <v>803</v>
      </c>
      <c r="E33" s="246" t="s">
        <v>803</v>
      </c>
      <c r="F33" s="246" t="s">
        <v>803</v>
      </c>
    </row>
    <row r="34" spans="1:7" x14ac:dyDescent="0.2">
      <c r="A34" s="240" t="s">
        <v>350</v>
      </c>
      <c r="B34" s="246" t="s">
        <v>803</v>
      </c>
      <c r="C34" s="246" t="s">
        <v>803</v>
      </c>
      <c r="D34" s="246" t="s">
        <v>803</v>
      </c>
      <c r="E34" s="246" t="s">
        <v>803</v>
      </c>
      <c r="F34" s="246" t="s">
        <v>803</v>
      </c>
    </row>
    <row r="35" spans="1:7" x14ac:dyDescent="0.2">
      <c r="A35" s="240" t="s">
        <v>351</v>
      </c>
      <c r="B35" s="246" t="s">
        <v>803</v>
      </c>
      <c r="C35" s="246" t="s">
        <v>803</v>
      </c>
      <c r="D35" s="246" t="s">
        <v>803</v>
      </c>
      <c r="E35" s="246" t="s">
        <v>803</v>
      </c>
      <c r="F35" s="246" t="s">
        <v>803</v>
      </c>
    </row>
    <row r="36" spans="1:7" x14ac:dyDescent="0.2">
      <c r="A36" s="240" t="s">
        <v>352</v>
      </c>
      <c r="B36" s="246" t="s">
        <v>803</v>
      </c>
      <c r="C36" s="246" t="s">
        <v>803</v>
      </c>
      <c r="D36" s="246" t="s">
        <v>803</v>
      </c>
      <c r="E36" s="246" t="s">
        <v>803</v>
      </c>
      <c r="F36" s="246" t="s">
        <v>803</v>
      </c>
    </row>
    <row r="37" spans="1:7" x14ac:dyDescent="0.2">
      <c r="A37" s="240" t="s">
        <v>353</v>
      </c>
      <c r="B37" s="246" t="s">
        <v>803</v>
      </c>
      <c r="C37" s="246" t="s">
        <v>803</v>
      </c>
      <c r="D37" s="246" t="s">
        <v>803</v>
      </c>
      <c r="E37" s="246" t="s">
        <v>803</v>
      </c>
      <c r="F37" s="246" t="s">
        <v>803</v>
      </c>
    </row>
    <row r="38" spans="1:7" x14ac:dyDescent="0.2">
      <c r="A38" s="240" t="s">
        <v>46</v>
      </c>
      <c r="B38" s="246" t="s">
        <v>803</v>
      </c>
      <c r="C38" s="246" t="s">
        <v>803</v>
      </c>
      <c r="D38" s="246" t="s">
        <v>803</v>
      </c>
      <c r="E38" s="246" t="s">
        <v>803</v>
      </c>
      <c r="F38" s="246" t="s">
        <v>803</v>
      </c>
    </row>
    <row r="39" spans="1:7" x14ac:dyDescent="0.2">
      <c r="A39" s="246" t="s">
        <v>17</v>
      </c>
      <c r="B39" s="246" t="s">
        <v>803</v>
      </c>
      <c r="C39" s="246" t="s">
        <v>803</v>
      </c>
      <c r="D39" s="246" t="s">
        <v>803</v>
      </c>
      <c r="E39" s="246" t="s">
        <v>803</v>
      </c>
      <c r="F39" s="246" t="s">
        <v>803</v>
      </c>
    </row>
    <row r="43" spans="1:7" ht="15" customHeight="1" x14ac:dyDescent="0.2">
      <c r="A43" s="206"/>
      <c r="B43" s="206"/>
      <c r="C43" s="206"/>
      <c r="D43" s="221"/>
      <c r="E43" s="221"/>
      <c r="F43" s="363" t="s">
        <v>12</v>
      </c>
      <c r="G43" s="207"/>
    </row>
    <row r="44" spans="1:7" ht="15" customHeight="1" x14ac:dyDescent="0.2">
      <c r="A44" s="206"/>
      <c r="B44" s="206"/>
      <c r="C44" s="206"/>
      <c r="D44" s="221"/>
      <c r="E44" s="221"/>
      <c r="F44" s="363" t="s">
        <v>956</v>
      </c>
      <c r="G44" s="207"/>
    </row>
    <row r="45" spans="1:7" ht="15" customHeight="1" x14ac:dyDescent="0.2">
      <c r="A45" s="206"/>
      <c r="B45" s="206"/>
      <c r="C45" s="206"/>
      <c r="D45" s="221"/>
      <c r="E45" s="221"/>
      <c r="F45" s="363" t="s">
        <v>775</v>
      </c>
      <c r="G45" s="207"/>
    </row>
    <row r="46" spans="1:7" x14ac:dyDescent="0.2">
      <c r="A46" s="206" t="s">
        <v>11</v>
      </c>
      <c r="C46" s="206"/>
      <c r="D46" s="208" t="s">
        <v>83</v>
      </c>
      <c r="E46" s="208"/>
      <c r="F46" s="208"/>
      <c r="G46" s="211"/>
    </row>
  </sheetData>
  <mergeCells count="5">
    <mergeCell ref="A1:E1"/>
    <mergeCell ref="A2:F2"/>
    <mergeCell ref="A4:G4"/>
    <mergeCell ref="A19:G19"/>
    <mergeCell ref="E20:F20"/>
  </mergeCells>
  <printOptions horizontalCentered="1" verticalCentered="1"/>
  <pageMargins left="0.70866141732283505" right="0.70866141732283505" top="0.196850393700787" bottom="0.196850393700787" header="0.31496062992126" footer="0.31496062992126"/>
  <pageSetup paperSize="9" scale="81" orientation="landscape" r:id="rId1"/>
  <headerFooter>
    <oddFooter>&amp;C- 91 -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SheetLayoutView="100" workbookViewId="0">
      <selection activeCell="B4" sqref="B4:H13"/>
    </sheetView>
  </sheetViews>
  <sheetFormatPr defaultRowHeight="12.75" x14ac:dyDescent="0.2"/>
  <sheetData>
    <row r="2" spans="2:8" x14ac:dyDescent="0.2">
      <c r="B2" s="14"/>
    </row>
    <row r="4" spans="2:8" ht="12.75" customHeight="1" x14ac:dyDescent="0.2">
      <c r="B4" s="1021" t="s">
        <v>850</v>
      </c>
      <c r="C4" s="1021"/>
      <c r="D4" s="1021"/>
      <c r="E4" s="1021"/>
      <c r="F4" s="1021"/>
      <c r="G4" s="1021"/>
      <c r="H4" s="1021"/>
    </row>
    <row r="5" spans="2:8" ht="12.75" customHeight="1" x14ac:dyDescent="0.2">
      <c r="B5" s="1021"/>
      <c r="C5" s="1021"/>
      <c r="D5" s="1021"/>
      <c r="E5" s="1021"/>
      <c r="F5" s="1021"/>
      <c r="G5" s="1021"/>
      <c r="H5" s="1021"/>
    </row>
    <row r="6" spans="2:8" ht="12.75" customHeight="1" x14ac:dyDescent="0.2">
      <c r="B6" s="1021"/>
      <c r="C6" s="1021"/>
      <c r="D6" s="1021"/>
      <c r="E6" s="1021"/>
      <c r="F6" s="1021"/>
      <c r="G6" s="1021"/>
      <c r="H6" s="1021"/>
    </row>
    <row r="7" spans="2:8" ht="12.75" customHeight="1" x14ac:dyDescent="0.2">
      <c r="B7" s="1021"/>
      <c r="C7" s="1021"/>
      <c r="D7" s="1021"/>
      <c r="E7" s="1021"/>
      <c r="F7" s="1021"/>
      <c r="G7" s="1021"/>
      <c r="H7" s="1021"/>
    </row>
    <row r="8" spans="2:8" ht="12.75" customHeight="1" x14ac:dyDescent="0.2">
      <c r="B8" s="1021"/>
      <c r="C8" s="1021"/>
      <c r="D8" s="1021"/>
      <c r="E8" s="1021"/>
      <c r="F8" s="1021"/>
      <c r="G8" s="1021"/>
      <c r="H8" s="1021"/>
    </row>
    <row r="9" spans="2:8" ht="12.75" customHeight="1" x14ac:dyDescent="0.2">
      <c r="B9" s="1021"/>
      <c r="C9" s="1021"/>
      <c r="D9" s="1021"/>
      <c r="E9" s="1021"/>
      <c r="F9" s="1021"/>
      <c r="G9" s="1021"/>
      <c r="H9" s="1021"/>
    </row>
    <row r="10" spans="2:8" ht="12.75" customHeight="1" x14ac:dyDescent="0.2">
      <c r="B10" s="1021"/>
      <c r="C10" s="1021"/>
      <c r="D10" s="1021"/>
      <c r="E10" s="1021"/>
      <c r="F10" s="1021"/>
      <c r="G10" s="1021"/>
      <c r="H10" s="1021"/>
    </row>
    <row r="11" spans="2:8" ht="12.75" customHeight="1" x14ac:dyDescent="0.2">
      <c r="B11" s="1021"/>
      <c r="C11" s="1021"/>
      <c r="D11" s="1021"/>
      <c r="E11" s="1021"/>
      <c r="F11" s="1021"/>
      <c r="G11" s="1021"/>
      <c r="H11" s="1021"/>
    </row>
    <row r="12" spans="2:8" ht="12.75" customHeight="1" x14ac:dyDescent="0.2">
      <c r="B12" s="1021"/>
      <c r="C12" s="1021"/>
      <c r="D12" s="1021"/>
      <c r="E12" s="1021"/>
      <c r="F12" s="1021"/>
      <c r="G12" s="1021"/>
      <c r="H12" s="1021"/>
    </row>
    <row r="13" spans="2:8" ht="12.75" customHeight="1" x14ac:dyDescent="0.2">
      <c r="B13" s="1021"/>
      <c r="C13" s="1021"/>
      <c r="D13" s="1021"/>
      <c r="E13" s="1021"/>
      <c r="F13" s="1021"/>
      <c r="G13" s="1021"/>
      <c r="H13" s="1021"/>
    </row>
  </sheetData>
  <mergeCells count="1">
    <mergeCell ref="B4:H13"/>
  </mergeCells>
  <printOptions horizontalCentered="1" verticalCentered="1"/>
  <pageMargins left="0.70866141732283472" right="0.70866141732283472" top="0.19685039370078741" bottom="0.19685039370078741" header="0.31496062992125984" footer="0.31496062992125984"/>
  <pageSetup paperSize="9" orientation="landscape"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topLeftCell="A13" zoomScaleSheetLayoutView="100" workbookViewId="0">
      <selection activeCell="L29" sqref="L29"/>
    </sheetView>
  </sheetViews>
  <sheetFormatPr defaultRowHeight="14.25" x14ac:dyDescent="0.2"/>
  <cols>
    <col min="1" max="1" width="4.7109375" style="46" customWidth="1"/>
    <col min="2" max="2" width="16.85546875" style="46" customWidth="1"/>
    <col min="3" max="3" width="11.7109375" style="46" customWidth="1"/>
    <col min="4" max="4" width="12" style="46" customWidth="1"/>
    <col min="5" max="5" width="12.140625" style="46" customWidth="1"/>
    <col min="6" max="6" width="17.42578125" style="46" customWidth="1"/>
    <col min="7" max="7" width="12.42578125" style="46" customWidth="1"/>
    <col min="8" max="8" width="16" style="46" customWidth="1"/>
    <col min="9" max="9" width="12.7109375" style="46" customWidth="1"/>
    <col min="10" max="10" width="15" style="46" customWidth="1"/>
    <col min="11" max="11" width="16" style="46" customWidth="1"/>
    <col min="12" max="12" width="11.85546875" style="46" customWidth="1"/>
    <col min="13" max="16384" width="9.140625" style="46"/>
  </cols>
  <sheetData>
    <row r="1" spans="1:20" ht="15" customHeight="1" x14ac:dyDescent="0.25">
      <c r="C1" s="743"/>
      <c r="D1" s="743"/>
      <c r="E1" s="743"/>
      <c r="F1" s="743"/>
      <c r="G1" s="743"/>
      <c r="H1" s="743"/>
      <c r="I1" s="161"/>
      <c r="J1" s="906" t="s">
        <v>531</v>
      </c>
      <c r="K1" s="906"/>
    </row>
    <row r="2" spans="1:20" s="53" customFormat="1" ht="19.5" customHeight="1" x14ac:dyDescent="0.2">
      <c r="A2" s="1023" t="s">
        <v>0</v>
      </c>
      <c r="B2" s="1023"/>
      <c r="C2" s="1023"/>
      <c r="D2" s="1023"/>
      <c r="E2" s="1023"/>
      <c r="F2" s="1023"/>
      <c r="G2" s="1023"/>
      <c r="H2" s="1023"/>
      <c r="I2" s="1023"/>
      <c r="J2" s="1023"/>
      <c r="K2" s="1023"/>
    </row>
    <row r="3" spans="1:20" s="53" customFormat="1" ht="19.5" customHeight="1" x14ac:dyDescent="0.2">
      <c r="A3" s="1022" t="s">
        <v>821</v>
      </c>
      <c r="B3" s="1022"/>
      <c r="C3" s="1022"/>
      <c r="D3" s="1022"/>
      <c r="E3" s="1022"/>
      <c r="F3" s="1022"/>
      <c r="G3" s="1022"/>
      <c r="H3" s="1022"/>
      <c r="I3" s="1022"/>
      <c r="J3" s="1022"/>
      <c r="K3" s="1022"/>
    </row>
    <row r="4" spans="1:20" s="53" customFormat="1" ht="14.25" customHeight="1" x14ac:dyDescent="0.2">
      <c r="A4" s="61"/>
      <c r="B4" s="61"/>
      <c r="C4" s="61"/>
      <c r="D4" s="61"/>
      <c r="E4" s="61"/>
      <c r="F4" s="61"/>
      <c r="G4" s="61"/>
      <c r="H4" s="61"/>
      <c r="I4" s="61"/>
      <c r="J4" s="61"/>
      <c r="K4" s="61"/>
    </row>
    <row r="5" spans="1:20" s="53" customFormat="1" ht="18" customHeight="1" x14ac:dyDescent="0.2">
      <c r="A5" s="957" t="s">
        <v>865</v>
      </c>
      <c r="B5" s="957"/>
      <c r="C5" s="957"/>
      <c r="D5" s="957"/>
      <c r="E5" s="957"/>
      <c r="F5" s="957"/>
      <c r="G5" s="957"/>
      <c r="H5" s="957"/>
      <c r="I5" s="957"/>
      <c r="J5" s="957"/>
      <c r="K5" s="957"/>
    </row>
    <row r="6" spans="1:20" ht="15.75" x14ac:dyDescent="0.25">
      <c r="A6" s="791" t="s">
        <v>161</v>
      </c>
      <c r="B6" s="791"/>
      <c r="C6" s="105"/>
      <c r="D6" s="105"/>
      <c r="E6" s="105"/>
      <c r="F6" s="105"/>
      <c r="G6" s="105"/>
      <c r="H6" s="105"/>
      <c r="I6" s="105"/>
      <c r="J6" s="105"/>
      <c r="K6" s="105"/>
    </row>
    <row r="7" spans="1:20" ht="29.25" customHeight="1" x14ac:dyDescent="0.2">
      <c r="A7" s="1025" t="s">
        <v>73</v>
      </c>
      <c r="B7" s="1025" t="s">
        <v>74</v>
      </c>
      <c r="C7" s="1025" t="s">
        <v>75</v>
      </c>
      <c r="D7" s="1025" t="s">
        <v>155</v>
      </c>
      <c r="E7" s="1025"/>
      <c r="F7" s="1025"/>
      <c r="G7" s="1025"/>
      <c r="H7" s="1025"/>
      <c r="I7" s="766" t="s">
        <v>236</v>
      </c>
      <c r="J7" s="1025" t="s">
        <v>76</v>
      </c>
      <c r="K7" s="1025" t="s">
        <v>476</v>
      </c>
      <c r="L7" s="1024" t="s">
        <v>77</v>
      </c>
      <c r="S7" s="52"/>
      <c r="T7" s="52"/>
    </row>
    <row r="8" spans="1:20" ht="33.75" customHeight="1" x14ac:dyDescent="0.2">
      <c r="A8" s="1025"/>
      <c r="B8" s="1025"/>
      <c r="C8" s="1025"/>
      <c r="D8" s="1025" t="s">
        <v>78</v>
      </c>
      <c r="E8" s="1025" t="s">
        <v>79</v>
      </c>
      <c r="F8" s="1025"/>
      <c r="G8" s="1025"/>
      <c r="H8" s="48" t="s">
        <v>80</v>
      </c>
      <c r="I8" s="1026"/>
      <c r="J8" s="1025"/>
      <c r="K8" s="1025"/>
      <c r="L8" s="1024"/>
    </row>
    <row r="9" spans="1:20" ht="30" x14ac:dyDescent="0.2">
      <c r="A9" s="1025"/>
      <c r="B9" s="1025"/>
      <c r="C9" s="1025"/>
      <c r="D9" s="1025"/>
      <c r="E9" s="48" t="s">
        <v>81</v>
      </c>
      <c r="F9" s="48" t="s">
        <v>82</v>
      </c>
      <c r="G9" s="48" t="s">
        <v>17</v>
      </c>
      <c r="H9" s="48"/>
      <c r="I9" s="767"/>
      <c r="J9" s="1025"/>
      <c r="K9" s="1025"/>
      <c r="L9" s="1024"/>
    </row>
    <row r="10" spans="1:20" s="149" customFormat="1" ht="17.100000000000001" customHeight="1" x14ac:dyDescent="0.2">
      <c r="A10" s="148">
        <v>1</v>
      </c>
      <c r="B10" s="148">
        <v>2</v>
      </c>
      <c r="C10" s="148">
        <v>3</v>
      </c>
      <c r="D10" s="148">
        <v>4</v>
      </c>
      <c r="E10" s="148">
        <v>5</v>
      </c>
      <c r="F10" s="148">
        <v>6</v>
      </c>
      <c r="G10" s="148">
        <v>7</v>
      </c>
      <c r="H10" s="148">
        <v>8</v>
      </c>
      <c r="I10" s="148">
        <v>9</v>
      </c>
      <c r="J10" s="148">
        <v>10</v>
      </c>
      <c r="K10" s="148">
        <v>11</v>
      </c>
      <c r="L10" s="148">
        <v>12</v>
      </c>
    </row>
    <row r="11" spans="1:20" ht="17.100000000000001" customHeight="1" x14ac:dyDescent="0.2">
      <c r="A11" s="55">
        <v>1</v>
      </c>
      <c r="B11" s="620" t="s">
        <v>856</v>
      </c>
      <c r="C11" s="618">
        <v>30</v>
      </c>
      <c r="D11" s="618">
        <v>4</v>
      </c>
      <c r="E11" s="618">
        <v>4</v>
      </c>
      <c r="F11" s="618">
        <v>3</v>
      </c>
      <c r="G11" s="618">
        <v>7</v>
      </c>
      <c r="H11" s="618">
        <v>11</v>
      </c>
      <c r="I11" s="618">
        <v>19</v>
      </c>
      <c r="J11" s="618">
        <v>19</v>
      </c>
      <c r="K11" s="49"/>
      <c r="L11" s="49"/>
    </row>
    <row r="12" spans="1:20" ht="17.100000000000001" customHeight="1" x14ac:dyDescent="0.2">
      <c r="A12" s="55">
        <v>2</v>
      </c>
      <c r="B12" s="620" t="s">
        <v>857</v>
      </c>
      <c r="C12" s="618">
        <v>31</v>
      </c>
      <c r="D12" s="618">
        <v>5</v>
      </c>
      <c r="E12" s="618">
        <v>5</v>
      </c>
      <c r="F12" s="618">
        <v>1</v>
      </c>
      <c r="G12" s="618">
        <v>6</v>
      </c>
      <c r="H12" s="618">
        <v>11</v>
      </c>
      <c r="I12" s="618">
        <v>20</v>
      </c>
      <c r="J12" s="618">
        <v>20</v>
      </c>
      <c r="K12" s="49"/>
      <c r="L12" s="49"/>
    </row>
    <row r="13" spans="1:20" ht="17.100000000000001" customHeight="1" x14ac:dyDescent="0.2">
      <c r="A13" s="55">
        <v>3</v>
      </c>
      <c r="B13" s="620" t="s">
        <v>858</v>
      </c>
      <c r="C13" s="618">
        <v>30</v>
      </c>
      <c r="D13" s="618">
        <v>4</v>
      </c>
      <c r="E13" s="618">
        <v>4</v>
      </c>
      <c r="F13" s="618">
        <v>5</v>
      </c>
      <c r="G13" s="618">
        <v>9</v>
      </c>
      <c r="H13" s="618">
        <v>13</v>
      </c>
      <c r="I13" s="618">
        <v>17</v>
      </c>
      <c r="J13" s="618">
        <v>17</v>
      </c>
      <c r="K13" s="49"/>
      <c r="L13" s="49"/>
    </row>
    <row r="14" spans="1:20" ht="17.100000000000001" customHeight="1" x14ac:dyDescent="0.2">
      <c r="A14" s="55">
        <v>4</v>
      </c>
      <c r="B14" s="620" t="s">
        <v>859</v>
      </c>
      <c r="C14" s="618">
        <v>31</v>
      </c>
      <c r="D14" s="618">
        <v>4</v>
      </c>
      <c r="E14" s="618">
        <v>4</v>
      </c>
      <c r="F14" s="618">
        <v>1</v>
      </c>
      <c r="G14" s="618">
        <v>5</v>
      </c>
      <c r="H14" s="618">
        <v>9</v>
      </c>
      <c r="I14" s="618">
        <v>22</v>
      </c>
      <c r="J14" s="618">
        <v>22</v>
      </c>
      <c r="K14" s="49"/>
      <c r="L14" s="49"/>
    </row>
    <row r="15" spans="1:20" ht="17.100000000000001" customHeight="1" x14ac:dyDescent="0.2">
      <c r="A15" s="55">
        <v>5</v>
      </c>
      <c r="B15" s="620" t="s">
        <v>860</v>
      </c>
      <c r="C15" s="618">
        <v>31</v>
      </c>
      <c r="D15" s="618">
        <v>5</v>
      </c>
      <c r="E15" s="618">
        <v>5</v>
      </c>
      <c r="F15" s="618">
        <v>1</v>
      </c>
      <c r="G15" s="618">
        <v>6</v>
      </c>
      <c r="H15" s="618">
        <v>11</v>
      </c>
      <c r="I15" s="618">
        <v>20</v>
      </c>
      <c r="J15" s="618">
        <v>20</v>
      </c>
      <c r="K15" s="49"/>
      <c r="L15" s="49"/>
    </row>
    <row r="16" spans="1:20" s="54" customFormat="1" ht="17.100000000000001" customHeight="1" x14ac:dyDescent="0.2">
      <c r="A16" s="55">
        <v>6</v>
      </c>
      <c r="B16" s="620" t="s">
        <v>861</v>
      </c>
      <c r="C16" s="619">
        <v>30</v>
      </c>
      <c r="D16" s="619">
        <v>4</v>
      </c>
      <c r="E16" s="619">
        <v>4</v>
      </c>
      <c r="F16" s="619">
        <v>1</v>
      </c>
      <c r="G16" s="618">
        <v>5</v>
      </c>
      <c r="H16" s="618">
        <v>9</v>
      </c>
      <c r="I16" s="618">
        <v>21</v>
      </c>
      <c r="J16" s="618">
        <v>21</v>
      </c>
      <c r="K16" s="56"/>
      <c r="L16" s="56"/>
    </row>
    <row r="17" spans="1:12" s="54" customFormat="1" ht="17.100000000000001" customHeight="1" x14ac:dyDescent="0.2">
      <c r="A17" s="55">
        <v>7</v>
      </c>
      <c r="B17" s="620" t="s">
        <v>862</v>
      </c>
      <c r="C17" s="619">
        <v>31</v>
      </c>
      <c r="D17" s="619">
        <v>5</v>
      </c>
      <c r="E17" s="619">
        <v>4</v>
      </c>
      <c r="F17" s="619">
        <v>5</v>
      </c>
      <c r="G17" s="618">
        <v>9</v>
      </c>
      <c r="H17" s="618">
        <v>14</v>
      </c>
      <c r="I17" s="618">
        <v>17</v>
      </c>
      <c r="J17" s="618">
        <v>17</v>
      </c>
      <c r="K17" s="56"/>
      <c r="L17" s="56"/>
    </row>
    <row r="18" spans="1:12" s="54" customFormat="1" ht="17.100000000000001" customHeight="1" x14ac:dyDescent="0.2">
      <c r="A18" s="55">
        <v>8</v>
      </c>
      <c r="B18" s="620" t="s">
        <v>863</v>
      </c>
      <c r="C18" s="619">
        <v>30</v>
      </c>
      <c r="D18" s="619">
        <v>4</v>
      </c>
      <c r="E18" s="619">
        <v>5</v>
      </c>
      <c r="F18" s="619">
        <v>0</v>
      </c>
      <c r="G18" s="618">
        <v>5</v>
      </c>
      <c r="H18" s="618">
        <v>9</v>
      </c>
      <c r="I18" s="618">
        <v>21</v>
      </c>
      <c r="J18" s="618">
        <v>21</v>
      </c>
      <c r="K18" s="56"/>
      <c r="L18" s="56"/>
    </row>
    <row r="19" spans="1:12" s="54" customFormat="1" ht="17.100000000000001" customHeight="1" x14ac:dyDescent="0.2">
      <c r="A19" s="55">
        <v>9</v>
      </c>
      <c r="B19" s="620" t="s">
        <v>864</v>
      </c>
      <c r="C19" s="619">
        <v>31</v>
      </c>
      <c r="D19" s="619">
        <v>27</v>
      </c>
      <c r="E19" s="619">
        <v>4</v>
      </c>
      <c r="F19" s="619">
        <v>0</v>
      </c>
      <c r="G19" s="618">
        <v>4</v>
      </c>
      <c r="H19" s="618">
        <v>31</v>
      </c>
      <c r="I19" s="618">
        <v>0</v>
      </c>
      <c r="J19" s="618">
        <v>0</v>
      </c>
      <c r="K19" s="56"/>
      <c r="L19" s="56"/>
    </row>
    <row r="20" spans="1:12" s="54" customFormat="1" ht="17.100000000000001" customHeight="1" x14ac:dyDescent="0.2">
      <c r="A20" s="55">
        <v>10</v>
      </c>
      <c r="B20" s="620" t="s">
        <v>874</v>
      </c>
      <c r="C20" s="619">
        <v>31</v>
      </c>
      <c r="D20" s="619">
        <v>26</v>
      </c>
      <c r="E20" s="619">
        <v>5</v>
      </c>
      <c r="F20" s="619">
        <v>0</v>
      </c>
      <c r="G20" s="618">
        <v>5</v>
      </c>
      <c r="H20" s="618">
        <v>31</v>
      </c>
      <c r="I20" s="618">
        <v>0</v>
      </c>
      <c r="J20" s="618">
        <v>0</v>
      </c>
      <c r="K20" s="56"/>
      <c r="L20" s="56"/>
    </row>
    <row r="21" spans="1:12" s="54" customFormat="1" ht="17.100000000000001" customHeight="1" x14ac:dyDescent="0.2">
      <c r="A21" s="55">
        <v>11</v>
      </c>
      <c r="B21" s="620" t="s">
        <v>875</v>
      </c>
      <c r="C21" s="619">
        <v>28</v>
      </c>
      <c r="D21" s="619">
        <v>4</v>
      </c>
      <c r="E21" s="619">
        <v>4</v>
      </c>
      <c r="F21" s="619">
        <v>0</v>
      </c>
      <c r="G21" s="618">
        <v>4</v>
      </c>
      <c r="H21" s="618">
        <v>8</v>
      </c>
      <c r="I21" s="618">
        <v>20</v>
      </c>
      <c r="J21" s="618">
        <v>20</v>
      </c>
      <c r="K21" s="56"/>
      <c r="L21" s="56"/>
    </row>
    <row r="22" spans="1:12" s="54" customFormat="1" ht="17.100000000000001" customHeight="1" x14ac:dyDescent="0.2">
      <c r="A22" s="55">
        <v>12</v>
      </c>
      <c r="B22" s="620" t="s">
        <v>876</v>
      </c>
      <c r="C22" s="619">
        <v>31</v>
      </c>
      <c r="D22" s="619">
        <v>4</v>
      </c>
      <c r="E22" s="619">
        <v>4</v>
      </c>
      <c r="F22" s="619">
        <v>0</v>
      </c>
      <c r="G22" s="618">
        <v>4</v>
      </c>
      <c r="H22" s="618">
        <v>8</v>
      </c>
      <c r="I22" s="618">
        <v>23</v>
      </c>
      <c r="J22" s="618">
        <v>23</v>
      </c>
      <c r="K22" s="56"/>
      <c r="L22" s="56"/>
    </row>
    <row r="23" spans="1:12" s="54" customFormat="1" ht="17.100000000000001" customHeight="1" x14ac:dyDescent="0.2">
      <c r="A23" s="56"/>
      <c r="B23" s="57" t="s">
        <v>17</v>
      </c>
      <c r="C23" s="452">
        <f>SUM(C11:C22)</f>
        <v>365</v>
      </c>
      <c r="D23" s="582">
        <f t="shared" ref="D23:J23" si="0">SUM(D11:D22)</f>
        <v>96</v>
      </c>
      <c r="E23" s="582">
        <f t="shared" si="0"/>
        <v>52</v>
      </c>
      <c r="F23" s="582">
        <f t="shared" si="0"/>
        <v>17</v>
      </c>
      <c r="G23" s="582">
        <f t="shared" si="0"/>
        <v>69</v>
      </c>
      <c r="H23" s="582">
        <f t="shared" si="0"/>
        <v>165</v>
      </c>
      <c r="I23" s="582">
        <f t="shared" si="0"/>
        <v>200</v>
      </c>
      <c r="J23" s="582">
        <f t="shared" si="0"/>
        <v>200</v>
      </c>
      <c r="K23" s="56"/>
      <c r="L23" s="56"/>
    </row>
    <row r="24" spans="1:12" s="54" customFormat="1" ht="11.25" customHeight="1" x14ac:dyDescent="0.2">
      <c r="A24" s="58"/>
      <c r="B24" s="59"/>
      <c r="C24" s="60"/>
      <c r="D24" s="58"/>
      <c r="E24" s="58"/>
      <c r="F24" s="58"/>
      <c r="G24" s="58"/>
      <c r="H24" s="58"/>
      <c r="I24" s="58"/>
      <c r="J24" s="58"/>
      <c r="K24" s="58"/>
    </row>
    <row r="25" spans="1:12" ht="15" x14ac:dyDescent="0.25">
      <c r="A25" s="51" t="s">
        <v>106</v>
      </c>
      <c r="B25" s="51"/>
      <c r="C25" s="51"/>
      <c r="D25" s="51"/>
      <c r="E25" s="51"/>
      <c r="F25" s="51"/>
      <c r="G25" s="51"/>
      <c r="H25" s="51"/>
      <c r="I25" s="51"/>
      <c r="J25" s="51"/>
    </row>
    <row r="26" spans="1:12" ht="15" x14ac:dyDescent="0.25">
      <c r="A26" s="51"/>
      <c r="B26" s="51"/>
      <c r="C26" s="51"/>
      <c r="D26" s="51"/>
      <c r="E26" s="51"/>
      <c r="F26" s="51"/>
      <c r="G26" s="51"/>
      <c r="H26" s="51"/>
      <c r="I26" s="51"/>
      <c r="J26" s="51"/>
    </row>
    <row r="27" spans="1:12" ht="15" x14ac:dyDescent="0.25">
      <c r="A27" s="51"/>
      <c r="B27" s="51"/>
      <c r="C27" s="51"/>
      <c r="D27" s="51"/>
      <c r="E27" s="51"/>
      <c r="F27" s="51"/>
      <c r="G27" s="51"/>
      <c r="H27" s="51"/>
      <c r="I27" s="51"/>
      <c r="J27" s="51"/>
    </row>
    <row r="28" spans="1:12" ht="15" x14ac:dyDescent="0.25">
      <c r="A28" s="51" t="s">
        <v>11</v>
      </c>
      <c r="B28" s="51"/>
      <c r="C28" s="51"/>
      <c r="D28" s="51"/>
      <c r="E28" s="51"/>
      <c r="F28" s="51"/>
      <c r="G28" s="51"/>
      <c r="H28" s="51"/>
      <c r="I28" s="51"/>
      <c r="J28" s="405"/>
      <c r="K28" s="405"/>
      <c r="L28" s="363" t="s">
        <v>12</v>
      </c>
    </row>
    <row r="29" spans="1:12" ht="15" x14ac:dyDescent="0.2">
      <c r="A29" s="405"/>
      <c r="B29" s="405"/>
      <c r="C29" s="405"/>
      <c r="D29" s="405"/>
      <c r="E29" s="405"/>
      <c r="F29" s="405"/>
      <c r="G29" s="405"/>
      <c r="H29" s="405"/>
      <c r="I29" s="405"/>
      <c r="J29" s="405"/>
      <c r="K29" s="405"/>
      <c r="L29" s="363" t="s">
        <v>956</v>
      </c>
    </row>
    <row r="30" spans="1:12" ht="15" x14ac:dyDescent="0.2">
      <c r="A30" s="405"/>
      <c r="B30" s="405"/>
      <c r="C30" s="405"/>
      <c r="D30" s="405"/>
      <c r="E30" s="405"/>
      <c r="F30" s="405"/>
      <c r="G30" s="405"/>
      <c r="H30" s="405"/>
      <c r="I30" s="405"/>
      <c r="J30" s="405"/>
      <c r="K30" s="405"/>
      <c r="L30" s="363" t="s">
        <v>775</v>
      </c>
    </row>
    <row r="31" spans="1:12" ht="15" x14ac:dyDescent="0.25">
      <c r="A31" s="51"/>
      <c r="B31" s="51"/>
      <c r="C31" s="51"/>
      <c r="D31" s="51"/>
      <c r="E31" s="51"/>
      <c r="F31" s="51"/>
      <c r="G31" s="51"/>
      <c r="I31" s="51" t="s">
        <v>83</v>
      </c>
      <c r="J31" s="51"/>
      <c r="K31" s="51"/>
    </row>
  </sheetData>
  <mergeCells count="16">
    <mergeCell ref="L7:L9"/>
    <mergeCell ref="A5:K5"/>
    <mergeCell ref="A7:A9"/>
    <mergeCell ref="B7:B9"/>
    <mergeCell ref="C7:C9"/>
    <mergeCell ref="D7:H7"/>
    <mergeCell ref="J7:J9"/>
    <mergeCell ref="K7:K9"/>
    <mergeCell ref="D8:D9"/>
    <mergeCell ref="E8:G8"/>
    <mergeCell ref="I7:I9"/>
    <mergeCell ref="C1:H1"/>
    <mergeCell ref="J1:K1"/>
    <mergeCell ref="A3:K3"/>
    <mergeCell ref="A2:K2"/>
    <mergeCell ref="A6:B6"/>
  </mergeCells>
  <phoneticPr fontId="0" type="noConversion"/>
  <printOptions horizontalCentered="1" verticalCentered="1"/>
  <pageMargins left="0.70866141732283505" right="0.70866141732283505" top="0.196850393700787" bottom="0.196850393700787" header="0.31496062992126" footer="0.31496062992126"/>
  <pageSetup paperSize="9" scale="84" orientation="landscape" r:id="rId1"/>
  <headerFooter>
    <oddFooter>&amp;C- 92 -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topLeftCell="B18" zoomScaleSheetLayoutView="100" workbookViewId="0">
      <selection activeCell="J41" sqref="J41"/>
    </sheetView>
  </sheetViews>
  <sheetFormatPr defaultRowHeight="14.25" x14ac:dyDescent="0.2"/>
  <cols>
    <col min="1" max="1" width="4.7109375" style="46" customWidth="1"/>
    <col min="2" max="2" width="14.7109375" style="46" customWidth="1"/>
    <col min="3" max="3" width="11.7109375" style="46" customWidth="1"/>
    <col min="4" max="4" width="12" style="46" customWidth="1"/>
    <col min="5" max="5" width="11.85546875" style="46" customWidth="1"/>
    <col min="6" max="6" width="18.85546875" style="46" customWidth="1"/>
    <col min="7" max="7" width="10.140625" style="46" customWidth="1"/>
    <col min="8" max="8" width="14.7109375" style="46" customWidth="1"/>
    <col min="9" max="9" width="15.28515625" style="46" customWidth="1"/>
    <col min="10" max="10" width="14.7109375" style="46" customWidth="1"/>
    <col min="11" max="11" width="11.85546875" style="46" customWidth="1"/>
    <col min="12" max="16384" width="9.140625" style="46"/>
  </cols>
  <sheetData>
    <row r="1" spans="1:19" ht="15" customHeight="1" x14ac:dyDescent="0.25">
      <c r="C1" s="743"/>
      <c r="D1" s="743"/>
      <c r="E1" s="743"/>
      <c r="F1" s="743"/>
      <c r="G1" s="743"/>
      <c r="H1" s="743"/>
      <c r="I1" s="161"/>
      <c r="J1" s="38" t="s">
        <v>532</v>
      </c>
    </row>
    <row r="2" spans="1:19" s="53" customFormat="1" ht="19.5" customHeight="1" x14ac:dyDescent="0.2">
      <c r="A2" s="1023" t="s">
        <v>0</v>
      </c>
      <c r="B2" s="1023"/>
      <c r="C2" s="1023"/>
      <c r="D2" s="1023"/>
      <c r="E2" s="1023"/>
      <c r="F2" s="1023"/>
      <c r="G2" s="1023"/>
      <c r="H2" s="1023"/>
      <c r="I2" s="1023"/>
      <c r="J2" s="1023"/>
    </row>
    <row r="3" spans="1:19" s="53" customFormat="1" ht="19.5" customHeight="1" x14ac:dyDescent="0.2">
      <c r="A3" s="1022" t="s">
        <v>821</v>
      </c>
      <c r="B3" s="1022"/>
      <c r="C3" s="1022"/>
      <c r="D3" s="1022"/>
      <c r="E3" s="1022"/>
      <c r="F3" s="1022"/>
      <c r="G3" s="1022"/>
      <c r="H3" s="1022"/>
      <c r="I3" s="1022"/>
      <c r="J3" s="1022"/>
    </row>
    <row r="4" spans="1:19" s="53" customFormat="1" ht="14.25" customHeight="1" x14ac:dyDescent="0.2">
      <c r="A4" s="61"/>
      <c r="B4" s="61"/>
      <c r="C4" s="61"/>
      <c r="D4" s="61"/>
      <c r="E4" s="61"/>
      <c r="F4" s="61"/>
      <c r="G4" s="61"/>
      <c r="H4" s="61"/>
      <c r="I4" s="61"/>
      <c r="J4" s="61"/>
    </row>
    <row r="5" spans="1:19" s="53" customFormat="1" ht="18" customHeight="1" x14ac:dyDescent="0.2">
      <c r="A5" s="957" t="s">
        <v>866</v>
      </c>
      <c r="B5" s="957"/>
      <c r="C5" s="957"/>
      <c r="D5" s="957"/>
      <c r="E5" s="957"/>
      <c r="F5" s="957"/>
      <c r="G5" s="957"/>
      <c r="H5" s="957"/>
      <c r="I5" s="957"/>
      <c r="J5" s="957"/>
    </row>
    <row r="6" spans="1:19" ht="15.75" x14ac:dyDescent="0.25">
      <c r="A6" s="791" t="s">
        <v>161</v>
      </c>
      <c r="B6" s="791"/>
      <c r="C6" s="133"/>
      <c r="D6" s="133"/>
      <c r="E6" s="133"/>
      <c r="F6" s="133"/>
      <c r="G6" s="133"/>
      <c r="H6" s="133"/>
      <c r="I6" s="159"/>
      <c r="J6" s="159"/>
    </row>
    <row r="7" spans="1:19" ht="29.25" customHeight="1" x14ac:dyDescent="0.2">
      <c r="A7" s="1025" t="s">
        <v>73</v>
      </c>
      <c r="B7" s="1025" t="s">
        <v>74</v>
      </c>
      <c r="C7" s="1025" t="s">
        <v>75</v>
      </c>
      <c r="D7" s="1025" t="s">
        <v>156</v>
      </c>
      <c r="E7" s="1025"/>
      <c r="F7" s="1025"/>
      <c r="G7" s="1025"/>
      <c r="H7" s="1025"/>
      <c r="I7" s="766" t="s">
        <v>236</v>
      </c>
      <c r="J7" s="1025" t="s">
        <v>76</v>
      </c>
      <c r="K7" s="1025" t="s">
        <v>224</v>
      </c>
    </row>
    <row r="8" spans="1:19" ht="34.15" customHeight="1" x14ac:dyDescent="0.2">
      <c r="A8" s="1025"/>
      <c r="B8" s="1025"/>
      <c r="C8" s="1025"/>
      <c r="D8" s="1025" t="s">
        <v>78</v>
      </c>
      <c r="E8" s="1025" t="s">
        <v>79</v>
      </c>
      <c r="F8" s="1025"/>
      <c r="G8" s="1025"/>
      <c r="H8" s="766" t="s">
        <v>80</v>
      </c>
      <c r="I8" s="1026"/>
      <c r="J8" s="1025"/>
      <c r="K8" s="1025"/>
      <c r="R8" s="52"/>
      <c r="S8" s="52"/>
    </row>
    <row r="9" spans="1:19" ht="33.75" customHeight="1" x14ac:dyDescent="0.2">
      <c r="A9" s="1025"/>
      <c r="B9" s="1025"/>
      <c r="C9" s="1025"/>
      <c r="D9" s="1025"/>
      <c r="E9" s="48" t="s">
        <v>81</v>
      </c>
      <c r="F9" s="48" t="s">
        <v>82</v>
      </c>
      <c r="G9" s="48" t="s">
        <v>17</v>
      </c>
      <c r="H9" s="767"/>
      <c r="I9" s="767"/>
      <c r="J9" s="1025"/>
      <c r="K9" s="1025"/>
    </row>
    <row r="10" spans="1:19" s="54" customFormat="1" ht="17.100000000000001" customHeight="1" x14ac:dyDescent="0.2">
      <c r="A10" s="48">
        <v>1</v>
      </c>
      <c r="B10" s="48">
        <v>2</v>
      </c>
      <c r="C10" s="48">
        <v>3</v>
      </c>
      <c r="D10" s="48">
        <v>4</v>
      </c>
      <c r="E10" s="48">
        <v>5</v>
      </c>
      <c r="F10" s="48">
        <v>6</v>
      </c>
      <c r="G10" s="48">
        <v>7</v>
      </c>
      <c r="H10" s="48">
        <v>8</v>
      </c>
      <c r="I10" s="48">
        <v>9</v>
      </c>
      <c r="J10" s="48">
        <v>10</v>
      </c>
      <c r="K10" s="48">
        <v>11</v>
      </c>
    </row>
    <row r="11" spans="1:19" ht="17.100000000000001" customHeight="1" x14ac:dyDescent="0.2">
      <c r="A11" s="55">
        <v>1</v>
      </c>
      <c r="B11" s="623" t="s">
        <v>856</v>
      </c>
      <c r="C11" s="621">
        <v>30</v>
      </c>
      <c r="D11" s="621">
        <v>4</v>
      </c>
      <c r="E11" s="621">
        <v>4</v>
      </c>
      <c r="F11" s="621">
        <v>1</v>
      </c>
      <c r="G11" s="621">
        <v>5</v>
      </c>
      <c r="H11" s="621">
        <v>9</v>
      </c>
      <c r="I11" s="621">
        <v>21</v>
      </c>
      <c r="J11" s="621">
        <v>21</v>
      </c>
      <c r="K11" s="49"/>
    </row>
    <row r="12" spans="1:19" ht="17.100000000000001" customHeight="1" x14ac:dyDescent="0.2">
      <c r="A12" s="55">
        <v>2</v>
      </c>
      <c r="B12" s="623" t="s">
        <v>857</v>
      </c>
      <c r="C12" s="621">
        <v>31</v>
      </c>
      <c r="D12" s="621">
        <v>5</v>
      </c>
      <c r="E12" s="621">
        <v>5</v>
      </c>
      <c r="F12" s="621">
        <v>0</v>
      </c>
      <c r="G12" s="621">
        <v>5</v>
      </c>
      <c r="H12" s="621">
        <v>10</v>
      </c>
      <c r="I12" s="621">
        <v>21</v>
      </c>
      <c r="J12" s="621">
        <v>21</v>
      </c>
      <c r="K12" s="49"/>
    </row>
    <row r="13" spans="1:19" ht="17.100000000000001" customHeight="1" x14ac:dyDescent="0.2">
      <c r="A13" s="55">
        <v>3</v>
      </c>
      <c r="B13" s="623" t="s">
        <v>858</v>
      </c>
      <c r="C13" s="621">
        <v>30</v>
      </c>
      <c r="D13" s="621">
        <v>4</v>
      </c>
      <c r="E13" s="621">
        <v>4</v>
      </c>
      <c r="F13" s="621">
        <v>1</v>
      </c>
      <c r="G13" s="621">
        <v>5</v>
      </c>
      <c r="H13" s="621">
        <v>9</v>
      </c>
      <c r="I13" s="621">
        <v>21</v>
      </c>
      <c r="J13" s="621">
        <v>21</v>
      </c>
      <c r="K13" s="56"/>
    </row>
    <row r="14" spans="1:19" ht="17.100000000000001" customHeight="1" x14ac:dyDescent="0.2">
      <c r="A14" s="55">
        <v>4</v>
      </c>
      <c r="B14" s="623" t="s">
        <v>859</v>
      </c>
      <c r="C14" s="621">
        <v>31</v>
      </c>
      <c r="D14" s="621">
        <v>4</v>
      </c>
      <c r="E14" s="621">
        <v>4</v>
      </c>
      <c r="F14" s="621">
        <v>1</v>
      </c>
      <c r="G14" s="621">
        <v>5</v>
      </c>
      <c r="H14" s="621">
        <v>9</v>
      </c>
      <c r="I14" s="621">
        <v>22</v>
      </c>
      <c r="J14" s="621">
        <v>22</v>
      </c>
      <c r="K14" s="56"/>
    </row>
    <row r="15" spans="1:19" ht="17.100000000000001" customHeight="1" x14ac:dyDescent="0.2">
      <c r="A15" s="55">
        <v>5</v>
      </c>
      <c r="B15" s="623" t="s">
        <v>860</v>
      </c>
      <c r="C15" s="621">
        <v>31</v>
      </c>
      <c r="D15" s="621">
        <v>5</v>
      </c>
      <c r="E15" s="621">
        <v>5</v>
      </c>
      <c r="F15" s="621">
        <v>1</v>
      </c>
      <c r="G15" s="621">
        <v>6</v>
      </c>
      <c r="H15" s="621">
        <v>11</v>
      </c>
      <c r="I15" s="621">
        <v>20</v>
      </c>
      <c r="J15" s="621">
        <v>20</v>
      </c>
      <c r="K15" s="56"/>
    </row>
    <row r="16" spans="1:19" s="54" customFormat="1" ht="17.100000000000001" customHeight="1" x14ac:dyDescent="0.2">
      <c r="A16" s="55">
        <v>6</v>
      </c>
      <c r="B16" s="623" t="s">
        <v>861</v>
      </c>
      <c r="C16" s="622">
        <v>30</v>
      </c>
      <c r="D16" s="622">
        <v>4</v>
      </c>
      <c r="E16" s="622">
        <v>4</v>
      </c>
      <c r="F16" s="622">
        <v>1</v>
      </c>
      <c r="G16" s="621">
        <v>5</v>
      </c>
      <c r="H16" s="621">
        <v>9</v>
      </c>
      <c r="I16" s="621">
        <v>21</v>
      </c>
      <c r="J16" s="621">
        <v>21</v>
      </c>
      <c r="K16" s="56"/>
    </row>
    <row r="17" spans="1:11" s="54" customFormat="1" ht="17.100000000000001" customHeight="1" x14ac:dyDescent="0.2">
      <c r="A17" s="55">
        <v>7</v>
      </c>
      <c r="B17" s="623" t="s">
        <v>862</v>
      </c>
      <c r="C17" s="622">
        <v>31</v>
      </c>
      <c r="D17" s="622">
        <v>5</v>
      </c>
      <c r="E17" s="622">
        <v>4</v>
      </c>
      <c r="F17" s="622">
        <v>2</v>
      </c>
      <c r="G17" s="621">
        <v>6</v>
      </c>
      <c r="H17" s="621">
        <v>11</v>
      </c>
      <c r="I17" s="621">
        <v>20</v>
      </c>
      <c r="J17" s="621">
        <v>20</v>
      </c>
      <c r="K17" s="56"/>
    </row>
    <row r="18" spans="1:11" s="54" customFormat="1" ht="17.100000000000001" customHeight="1" x14ac:dyDescent="0.2">
      <c r="A18" s="55">
        <v>8</v>
      </c>
      <c r="B18" s="623" t="s">
        <v>863</v>
      </c>
      <c r="C18" s="622">
        <v>30</v>
      </c>
      <c r="D18" s="622">
        <v>4</v>
      </c>
      <c r="E18" s="622">
        <v>5</v>
      </c>
      <c r="F18" s="622">
        <v>0</v>
      </c>
      <c r="G18" s="621">
        <v>5</v>
      </c>
      <c r="H18" s="621">
        <v>9</v>
      </c>
      <c r="I18" s="621">
        <v>21</v>
      </c>
      <c r="J18" s="621">
        <v>21</v>
      </c>
      <c r="K18" s="56"/>
    </row>
    <row r="19" spans="1:11" s="54" customFormat="1" ht="17.100000000000001" customHeight="1" x14ac:dyDescent="0.2">
      <c r="A19" s="55">
        <v>9</v>
      </c>
      <c r="B19" s="623" t="s">
        <v>864</v>
      </c>
      <c r="C19" s="622">
        <v>31</v>
      </c>
      <c r="D19" s="622">
        <v>17</v>
      </c>
      <c r="E19" s="622">
        <v>4</v>
      </c>
      <c r="F19" s="622">
        <v>0</v>
      </c>
      <c r="G19" s="621">
        <v>4</v>
      </c>
      <c r="H19" s="621">
        <v>21</v>
      </c>
      <c r="I19" s="621">
        <v>10</v>
      </c>
      <c r="J19" s="621">
        <v>10</v>
      </c>
      <c r="K19" s="56"/>
    </row>
    <row r="20" spans="1:11" s="54" customFormat="1" ht="17.100000000000001" customHeight="1" x14ac:dyDescent="0.2">
      <c r="A20" s="55">
        <v>10</v>
      </c>
      <c r="B20" s="623" t="s">
        <v>874</v>
      </c>
      <c r="C20" s="622">
        <v>31</v>
      </c>
      <c r="D20" s="622">
        <v>26</v>
      </c>
      <c r="E20" s="622">
        <v>5</v>
      </c>
      <c r="F20" s="622">
        <v>0</v>
      </c>
      <c r="G20" s="621">
        <v>5</v>
      </c>
      <c r="H20" s="621">
        <v>31</v>
      </c>
      <c r="I20" s="621">
        <v>0</v>
      </c>
      <c r="J20" s="621">
        <v>0</v>
      </c>
      <c r="K20" s="56"/>
    </row>
    <row r="21" spans="1:11" s="54" customFormat="1" ht="17.100000000000001" customHeight="1" x14ac:dyDescent="0.2">
      <c r="A21" s="55">
        <v>11</v>
      </c>
      <c r="B21" s="623" t="s">
        <v>875</v>
      </c>
      <c r="C21" s="622">
        <v>28</v>
      </c>
      <c r="D21" s="622">
        <v>4</v>
      </c>
      <c r="E21" s="622">
        <v>4</v>
      </c>
      <c r="F21" s="622">
        <v>0</v>
      </c>
      <c r="G21" s="621">
        <v>4</v>
      </c>
      <c r="H21" s="621">
        <v>8</v>
      </c>
      <c r="I21" s="621">
        <v>20</v>
      </c>
      <c r="J21" s="621">
        <v>20</v>
      </c>
      <c r="K21" s="56"/>
    </row>
    <row r="22" spans="1:11" s="54" customFormat="1" ht="17.100000000000001" customHeight="1" x14ac:dyDescent="0.2">
      <c r="A22" s="55">
        <v>12</v>
      </c>
      <c r="B22" s="623" t="s">
        <v>876</v>
      </c>
      <c r="C22" s="622">
        <v>31</v>
      </c>
      <c r="D22" s="622">
        <v>4</v>
      </c>
      <c r="E22" s="622">
        <v>4</v>
      </c>
      <c r="F22" s="622">
        <v>0</v>
      </c>
      <c r="G22" s="621">
        <v>4</v>
      </c>
      <c r="H22" s="621">
        <v>8</v>
      </c>
      <c r="I22" s="621">
        <v>23</v>
      </c>
      <c r="J22" s="621">
        <v>23</v>
      </c>
      <c r="K22" s="56"/>
    </row>
    <row r="23" spans="1:11" s="54" customFormat="1" ht="17.100000000000001" customHeight="1" x14ac:dyDescent="0.2">
      <c r="A23" s="56"/>
      <c r="B23" s="57" t="s">
        <v>17</v>
      </c>
      <c r="C23" s="452">
        <f>SUM(C11:C22)</f>
        <v>365</v>
      </c>
      <c r="D23" s="582">
        <f t="shared" ref="D23:J23" si="0">SUM(D11:D22)</f>
        <v>86</v>
      </c>
      <c r="E23" s="582">
        <f t="shared" si="0"/>
        <v>52</v>
      </c>
      <c r="F23" s="582">
        <f t="shared" si="0"/>
        <v>7</v>
      </c>
      <c r="G23" s="582">
        <f t="shared" si="0"/>
        <v>59</v>
      </c>
      <c r="H23" s="582">
        <f t="shared" si="0"/>
        <v>145</v>
      </c>
      <c r="I23" s="582">
        <f t="shared" si="0"/>
        <v>220</v>
      </c>
      <c r="J23" s="582">
        <f t="shared" si="0"/>
        <v>220</v>
      </c>
      <c r="K23" s="56"/>
    </row>
    <row r="24" spans="1:11" s="54" customFormat="1" ht="11.25" customHeight="1" x14ac:dyDescent="0.2">
      <c r="A24" s="58"/>
      <c r="B24" s="59"/>
      <c r="C24" s="60"/>
      <c r="D24" s="58"/>
      <c r="E24" s="58"/>
      <c r="F24" s="58"/>
      <c r="G24" s="58"/>
      <c r="H24" s="58"/>
      <c r="I24" s="58"/>
      <c r="J24" s="58"/>
      <c r="K24" s="58"/>
    </row>
    <row r="25" spans="1:11" ht="15" x14ac:dyDescent="0.25">
      <c r="A25" s="51" t="s">
        <v>106</v>
      </c>
      <c r="B25" s="51"/>
      <c r="C25" s="51"/>
      <c r="D25" s="51"/>
      <c r="E25" s="51"/>
      <c r="F25" s="51"/>
      <c r="G25" s="51"/>
      <c r="H25" s="51"/>
      <c r="I25" s="51"/>
      <c r="J25" s="51"/>
    </row>
    <row r="26" spans="1:11" ht="15" x14ac:dyDescent="0.25">
      <c r="A26" s="51"/>
      <c r="B26" s="51"/>
      <c r="C26" s="51"/>
      <c r="D26" s="51"/>
      <c r="E26" s="51"/>
      <c r="F26" s="51"/>
      <c r="G26" s="51"/>
      <c r="H26" s="51"/>
      <c r="I26" s="51"/>
      <c r="J26" s="51"/>
    </row>
    <row r="27" spans="1:11" ht="15" x14ac:dyDescent="0.25">
      <c r="A27" s="51"/>
      <c r="B27" s="51"/>
      <c r="C27" s="51"/>
      <c r="D27" s="51"/>
      <c r="E27" s="51"/>
      <c r="F27" s="51"/>
      <c r="G27" s="51"/>
      <c r="H27" s="51"/>
      <c r="I27" s="51"/>
      <c r="J27" s="51"/>
    </row>
    <row r="28" spans="1:11" x14ac:dyDescent="0.2">
      <c r="D28" s="46" t="s">
        <v>10</v>
      </c>
    </row>
    <row r="29" spans="1:11" ht="15" x14ac:dyDescent="0.25">
      <c r="A29" s="51" t="s">
        <v>11</v>
      </c>
      <c r="B29" s="51"/>
      <c r="C29" s="51"/>
      <c r="D29" s="51"/>
      <c r="E29" s="51"/>
      <c r="F29" s="51"/>
      <c r="G29" s="51"/>
      <c r="H29" s="51"/>
      <c r="I29" s="51"/>
      <c r="J29" s="157"/>
      <c r="K29" s="363" t="s">
        <v>12</v>
      </c>
    </row>
    <row r="30" spans="1:11" ht="15" x14ac:dyDescent="0.2">
      <c r="A30" s="405"/>
      <c r="B30" s="405"/>
      <c r="C30" s="405"/>
      <c r="D30" s="405"/>
      <c r="E30" s="405"/>
      <c r="F30" s="405"/>
      <c r="G30" s="405"/>
      <c r="H30" s="405"/>
      <c r="I30" s="405"/>
      <c r="J30" s="405"/>
      <c r="K30" s="363" t="s">
        <v>988</v>
      </c>
    </row>
    <row r="31" spans="1:11" ht="15" x14ac:dyDescent="0.2">
      <c r="A31" s="405"/>
      <c r="B31" s="405"/>
      <c r="C31" s="405"/>
      <c r="D31" s="405"/>
      <c r="E31" s="405"/>
      <c r="F31" s="405"/>
      <c r="G31" s="405"/>
      <c r="H31" s="405"/>
      <c r="I31" s="405"/>
      <c r="J31" s="405"/>
      <c r="K31" s="363" t="s">
        <v>775</v>
      </c>
    </row>
    <row r="32" spans="1:11" ht="15" x14ac:dyDescent="0.25">
      <c r="A32" s="51"/>
      <c r="B32" s="51"/>
      <c r="C32" s="51"/>
      <c r="D32" s="51"/>
      <c r="E32" s="51"/>
      <c r="F32" s="51"/>
      <c r="G32" s="51"/>
      <c r="H32" s="51" t="s">
        <v>83</v>
      </c>
      <c r="I32" s="51"/>
      <c r="J32" s="51"/>
    </row>
  </sheetData>
  <mergeCells count="15">
    <mergeCell ref="K7:K9"/>
    <mergeCell ref="H8:H9"/>
    <mergeCell ref="C1:H1"/>
    <mergeCell ref="A2:J2"/>
    <mergeCell ref="A3:J3"/>
    <mergeCell ref="A5:J5"/>
    <mergeCell ref="A6:B6"/>
    <mergeCell ref="A7:A9"/>
    <mergeCell ref="B7:B9"/>
    <mergeCell ref="C7:C9"/>
    <mergeCell ref="D7:H7"/>
    <mergeCell ref="J7:J9"/>
    <mergeCell ref="D8:D9"/>
    <mergeCell ref="E8:G8"/>
    <mergeCell ref="I7:I9"/>
  </mergeCells>
  <phoneticPr fontId="0" type="noConversion"/>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&amp;C- 93 -</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view="pageBreakPreview" topLeftCell="A8" zoomScaleSheetLayoutView="100" workbookViewId="0">
      <selection activeCell="G22" sqref="G22"/>
    </sheetView>
  </sheetViews>
  <sheetFormatPr defaultRowHeight="12.75" x14ac:dyDescent="0.2"/>
  <cols>
    <col min="1" max="1" width="5.5703125" style="264" customWidth="1"/>
    <col min="2" max="2" width="20.5703125" style="264" bestFit="1" customWidth="1"/>
    <col min="3" max="3" width="10.28515625" style="264" customWidth="1"/>
    <col min="4" max="4" width="8.42578125" style="264" customWidth="1"/>
    <col min="5" max="6" width="9.85546875" style="264" customWidth="1"/>
    <col min="7" max="7" width="10.85546875" style="264" customWidth="1"/>
    <col min="8" max="8" width="12.85546875" style="264" customWidth="1"/>
    <col min="9" max="9" width="8.7109375" style="251" customWidth="1"/>
    <col min="10" max="10" width="8.5703125" style="251" bestFit="1" customWidth="1"/>
    <col min="11" max="11" width="8" style="251" customWidth="1"/>
    <col min="12" max="14" width="8.140625" style="251" customWidth="1"/>
    <col min="15" max="15" width="8.42578125" style="251" customWidth="1"/>
    <col min="16" max="16" width="8.140625" style="251" customWidth="1"/>
    <col min="17" max="18" width="8.85546875" style="251" customWidth="1"/>
    <col min="19" max="19" width="10.7109375" style="251" customWidth="1"/>
    <col min="20" max="20" width="14.140625" style="251" customWidth="1"/>
    <col min="21" max="21" width="9.140625" style="264"/>
    <col min="22" max="16384" width="9.140625" style="251"/>
  </cols>
  <sheetData>
    <row r="1" spans="1:21" ht="12.75" customHeight="1" x14ac:dyDescent="0.2">
      <c r="G1" s="1030"/>
      <c r="H1" s="1030"/>
      <c r="I1" s="1030"/>
      <c r="J1" s="264"/>
      <c r="K1" s="264"/>
      <c r="L1" s="264"/>
      <c r="M1" s="264"/>
      <c r="N1" s="264"/>
      <c r="O1" s="264"/>
      <c r="P1" s="264"/>
      <c r="Q1" s="1032" t="s">
        <v>533</v>
      </c>
      <c r="R1" s="1032"/>
      <c r="S1" s="1032"/>
      <c r="T1" s="1032"/>
    </row>
    <row r="2" spans="1:21" ht="15.75" x14ac:dyDescent="0.25">
      <c r="A2" s="1028" t="s">
        <v>0</v>
      </c>
      <c r="B2" s="1028"/>
      <c r="C2" s="1028"/>
      <c r="D2" s="1028"/>
      <c r="E2" s="1028"/>
      <c r="F2" s="1028"/>
      <c r="G2" s="1028"/>
      <c r="H2" s="1028"/>
      <c r="I2" s="1028"/>
      <c r="J2" s="1028"/>
      <c r="K2" s="1028"/>
      <c r="L2" s="1028"/>
      <c r="M2" s="1028"/>
      <c r="N2" s="1028"/>
      <c r="O2" s="1028"/>
      <c r="P2" s="1028"/>
      <c r="Q2" s="1028"/>
      <c r="R2" s="1028"/>
      <c r="S2" s="1028"/>
      <c r="T2" s="1028"/>
    </row>
    <row r="3" spans="1:21" ht="18" x14ac:dyDescent="0.25">
      <c r="A3" s="1029" t="s">
        <v>821</v>
      </c>
      <c r="B3" s="1029"/>
      <c r="C3" s="1029"/>
      <c r="D3" s="1029"/>
      <c r="E3" s="1029"/>
      <c r="F3" s="1029"/>
      <c r="G3" s="1029"/>
      <c r="H3" s="1029"/>
      <c r="I3" s="1029"/>
      <c r="J3" s="1029"/>
      <c r="K3" s="1029"/>
      <c r="L3" s="1029"/>
      <c r="M3" s="1029"/>
      <c r="N3" s="1029"/>
      <c r="O3" s="1029"/>
      <c r="P3" s="1029"/>
      <c r="Q3" s="1029"/>
      <c r="R3" s="1029"/>
      <c r="S3" s="1029"/>
      <c r="T3" s="1029"/>
    </row>
    <row r="4" spans="1:21" ht="12.75" customHeight="1" x14ac:dyDescent="0.2">
      <c r="A4" s="1027" t="s">
        <v>867</v>
      </c>
      <c r="B4" s="1027"/>
      <c r="C4" s="1027"/>
      <c r="D4" s="1027"/>
      <c r="E4" s="1027"/>
      <c r="F4" s="1027"/>
      <c r="G4" s="1027"/>
      <c r="H4" s="1027"/>
      <c r="I4" s="1027"/>
      <c r="J4" s="1027"/>
      <c r="K4" s="1027"/>
      <c r="L4" s="1027"/>
      <c r="M4" s="1027"/>
      <c r="N4" s="1027"/>
      <c r="O4" s="1027"/>
      <c r="P4" s="1027"/>
      <c r="Q4" s="1027"/>
      <c r="R4" s="1027"/>
      <c r="S4" s="1027"/>
      <c r="T4" s="1027"/>
    </row>
    <row r="5" spans="1:21" s="252" customFormat="1" ht="7.5" customHeight="1" x14ac:dyDescent="0.2">
      <c r="A5" s="1027"/>
      <c r="B5" s="1027"/>
      <c r="C5" s="1027"/>
      <c r="D5" s="1027"/>
      <c r="E5" s="1027"/>
      <c r="F5" s="1027"/>
      <c r="G5" s="1027"/>
      <c r="H5" s="1027"/>
      <c r="I5" s="1027"/>
      <c r="J5" s="1027"/>
      <c r="K5" s="1027"/>
      <c r="L5" s="1027"/>
      <c r="M5" s="1027"/>
      <c r="N5" s="1027"/>
      <c r="O5" s="1027"/>
      <c r="P5" s="1027"/>
      <c r="Q5" s="1027"/>
      <c r="R5" s="1027"/>
      <c r="S5" s="1027"/>
      <c r="T5" s="1027"/>
      <c r="U5" s="318"/>
    </row>
    <row r="6" spans="1:21" x14ac:dyDescent="0.2">
      <c r="A6" s="1031"/>
      <c r="B6" s="1031"/>
      <c r="C6" s="1031"/>
      <c r="D6" s="1031"/>
      <c r="E6" s="1031"/>
      <c r="F6" s="1031"/>
      <c r="G6" s="1031"/>
      <c r="H6" s="1031"/>
      <c r="I6" s="1031"/>
      <c r="J6" s="1031"/>
      <c r="K6" s="1031"/>
      <c r="L6" s="1031"/>
      <c r="M6" s="1031"/>
      <c r="N6" s="1031"/>
      <c r="O6" s="1031"/>
      <c r="P6" s="1031"/>
      <c r="Q6" s="1031"/>
      <c r="R6" s="1031"/>
      <c r="S6" s="1031"/>
      <c r="T6" s="1031"/>
    </row>
    <row r="7" spans="1:21" x14ac:dyDescent="0.2">
      <c r="A7" s="1038" t="s">
        <v>161</v>
      </c>
      <c r="B7" s="1038"/>
      <c r="H7" s="265"/>
      <c r="I7" s="264"/>
      <c r="J7" s="264"/>
      <c r="K7" s="264"/>
      <c r="L7" s="1034"/>
      <c r="M7" s="1034"/>
      <c r="N7" s="1034"/>
      <c r="O7" s="1034"/>
      <c r="P7" s="1034"/>
      <c r="Q7" s="1034"/>
      <c r="R7" s="1034"/>
      <c r="S7" s="1034"/>
      <c r="T7" s="1034"/>
    </row>
    <row r="8" spans="1:21" ht="24.75" customHeight="1" x14ac:dyDescent="0.2">
      <c r="A8" s="966" t="s">
        <v>2</v>
      </c>
      <c r="B8" s="966" t="s">
        <v>3</v>
      </c>
      <c r="C8" s="1035" t="s">
        <v>486</v>
      </c>
      <c r="D8" s="1036"/>
      <c r="E8" s="1036"/>
      <c r="F8" s="1036"/>
      <c r="G8" s="1037"/>
      <c r="H8" s="1039" t="s">
        <v>84</v>
      </c>
      <c r="I8" s="1035" t="s">
        <v>85</v>
      </c>
      <c r="J8" s="1036"/>
      <c r="K8" s="1036"/>
      <c r="L8" s="1037"/>
      <c r="M8" s="966" t="s">
        <v>651</v>
      </c>
      <c r="N8" s="966"/>
      <c r="O8" s="966"/>
      <c r="P8" s="966"/>
      <c r="Q8" s="966"/>
      <c r="R8" s="966"/>
      <c r="S8" s="1041" t="s">
        <v>729</v>
      </c>
      <c r="T8" s="1041"/>
    </row>
    <row r="9" spans="1:21" ht="44.45" customHeight="1" x14ac:dyDescent="0.2">
      <c r="A9" s="966"/>
      <c r="B9" s="966"/>
      <c r="C9" s="538" t="s">
        <v>5</v>
      </c>
      <c r="D9" s="538" t="s">
        <v>6</v>
      </c>
      <c r="E9" s="266" t="s">
        <v>355</v>
      </c>
      <c r="F9" s="267" t="s">
        <v>100</v>
      </c>
      <c r="G9" s="267" t="s">
        <v>225</v>
      </c>
      <c r="H9" s="1040"/>
      <c r="I9" s="311" t="s">
        <v>90</v>
      </c>
      <c r="J9" s="311" t="s">
        <v>19</v>
      </c>
      <c r="K9" s="311" t="s">
        <v>41</v>
      </c>
      <c r="L9" s="311" t="s">
        <v>687</v>
      </c>
      <c r="M9" s="316" t="s">
        <v>17</v>
      </c>
      <c r="N9" s="316" t="s">
        <v>652</v>
      </c>
      <c r="O9" s="316" t="s">
        <v>653</v>
      </c>
      <c r="P9" s="316" t="s">
        <v>654</v>
      </c>
      <c r="Q9" s="316" t="s">
        <v>655</v>
      </c>
      <c r="R9" s="316" t="s">
        <v>656</v>
      </c>
      <c r="S9" s="329" t="s">
        <v>738</v>
      </c>
      <c r="T9" s="329" t="s">
        <v>736</v>
      </c>
    </row>
    <row r="10" spans="1:21" s="253" customFormat="1" x14ac:dyDescent="0.2">
      <c r="A10" s="323">
        <v>1</v>
      </c>
      <c r="B10" s="323">
        <v>2</v>
      </c>
      <c r="C10" s="323">
        <v>3</v>
      </c>
      <c r="D10" s="323">
        <v>4</v>
      </c>
      <c r="E10" s="323">
        <v>5</v>
      </c>
      <c r="F10" s="323">
        <v>6</v>
      </c>
      <c r="G10" s="323">
        <v>7</v>
      </c>
      <c r="H10" s="323">
        <v>8</v>
      </c>
      <c r="I10" s="323">
        <v>9</v>
      </c>
      <c r="J10" s="323">
        <v>10</v>
      </c>
      <c r="K10" s="323">
        <v>11</v>
      </c>
      <c r="L10" s="323">
        <v>12</v>
      </c>
      <c r="M10" s="323">
        <v>13</v>
      </c>
      <c r="N10" s="323">
        <v>14</v>
      </c>
      <c r="O10" s="323">
        <v>15</v>
      </c>
      <c r="P10" s="323">
        <v>16</v>
      </c>
      <c r="Q10" s="323">
        <v>17</v>
      </c>
      <c r="R10" s="323">
        <v>18</v>
      </c>
      <c r="S10" s="323">
        <v>19</v>
      </c>
      <c r="T10" s="323">
        <v>20</v>
      </c>
      <c r="U10" s="274"/>
    </row>
    <row r="11" spans="1:21" ht="15" x14ac:dyDescent="0.25">
      <c r="A11" s="284">
        <v>1</v>
      </c>
      <c r="B11" s="9" t="s">
        <v>757</v>
      </c>
      <c r="C11" s="269">
        <v>31304</v>
      </c>
      <c r="D11" s="269">
        <v>45916</v>
      </c>
      <c r="E11" s="269">
        <v>1262</v>
      </c>
      <c r="F11" s="269">
        <v>0</v>
      </c>
      <c r="G11" s="269">
        <f>F11+E11+D11+C11</f>
        <v>78482</v>
      </c>
      <c r="H11" s="270">
        <v>200</v>
      </c>
      <c r="I11" s="497">
        <f>J11</f>
        <v>1569.64</v>
      </c>
      <c r="J11" s="497">
        <f>G11*H11*0.0001</f>
        <v>1569.64</v>
      </c>
      <c r="K11" s="269"/>
      <c r="L11" s="269"/>
      <c r="M11" s="269"/>
      <c r="N11" s="269"/>
      <c r="O11" s="269"/>
      <c r="P11" s="269"/>
      <c r="Q11" s="269"/>
      <c r="R11" s="269"/>
      <c r="S11" s="269">
        <v>193</v>
      </c>
      <c r="T11" s="497">
        <f>(I11*1930)/100000</f>
        <v>30.294052000000001</v>
      </c>
    </row>
    <row r="12" spans="1:21" ht="15" x14ac:dyDescent="0.25">
      <c r="A12" s="284">
        <v>2</v>
      </c>
      <c r="B12" s="9" t="s">
        <v>758</v>
      </c>
      <c r="C12" s="269">
        <v>25227</v>
      </c>
      <c r="D12" s="269">
        <v>12895</v>
      </c>
      <c r="E12" s="269">
        <v>1039</v>
      </c>
      <c r="F12" s="269"/>
      <c r="G12" s="269">
        <f t="shared" ref="G12:G21" si="0">F12+E12+D12+C12</f>
        <v>39161</v>
      </c>
      <c r="H12" s="270">
        <v>200</v>
      </c>
      <c r="I12" s="497">
        <f t="shared" ref="I12:I20" si="1">J12</f>
        <v>783.22</v>
      </c>
      <c r="J12" s="497">
        <f t="shared" ref="J12:J21" si="2">G12*H12*0.0001</f>
        <v>783.22</v>
      </c>
      <c r="K12" s="269"/>
      <c r="L12" s="269"/>
      <c r="M12" s="269"/>
      <c r="N12" s="269"/>
      <c r="O12" s="269"/>
      <c r="P12" s="269"/>
      <c r="Q12" s="269"/>
      <c r="R12" s="269"/>
      <c r="S12" s="269">
        <v>193</v>
      </c>
      <c r="T12" s="497">
        <f t="shared" ref="T12:T21" si="3">(I12*1930)/100000</f>
        <v>15.116146000000001</v>
      </c>
    </row>
    <row r="13" spans="1:21" ht="15" x14ac:dyDescent="0.25">
      <c r="A13" s="284">
        <v>3</v>
      </c>
      <c r="B13" s="9" t="s">
        <v>759</v>
      </c>
      <c r="C13" s="269">
        <v>26510</v>
      </c>
      <c r="D13" s="269">
        <v>21854</v>
      </c>
      <c r="E13" s="269">
        <v>43</v>
      </c>
      <c r="F13" s="269">
        <v>0</v>
      </c>
      <c r="G13" s="269">
        <f t="shared" si="0"/>
        <v>48407</v>
      </c>
      <c r="H13" s="270">
        <v>200</v>
      </c>
      <c r="I13" s="497">
        <f t="shared" si="1"/>
        <v>968.1400000000001</v>
      </c>
      <c r="J13" s="497">
        <f t="shared" si="2"/>
        <v>968.1400000000001</v>
      </c>
      <c r="K13" s="269"/>
      <c r="L13" s="269"/>
      <c r="M13" s="269"/>
      <c r="N13" s="269"/>
      <c r="O13" s="269"/>
      <c r="P13" s="269"/>
      <c r="Q13" s="269"/>
      <c r="R13" s="269"/>
      <c r="S13" s="269">
        <v>193</v>
      </c>
      <c r="T13" s="497">
        <f t="shared" si="3"/>
        <v>18.685102000000001</v>
      </c>
    </row>
    <row r="14" spans="1:21" ht="15" x14ac:dyDescent="0.25">
      <c r="A14" s="284">
        <v>4</v>
      </c>
      <c r="B14" s="9" t="s">
        <v>760</v>
      </c>
      <c r="C14" s="269">
        <v>13488</v>
      </c>
      <c r="D14" s="269">
        <v>10613</v>
      </c>
      <c r="E14" s="269">
        <v>391</v>
      </c>
      <c r="F14" s="269">
        <v>0</v>
      </c>
      <c r="G14" s="269">
        <f t="shared" si="0"/>
        <v>24492</v>
      </c>
      <c r="H14" s="270">
        <v>200</v>
      </c>
      <c r="I14" s="497">
        <f t="shared" si="1"/>
        <v>489.84000000000003</v>
      </c>
      <c r="J14" s="497">
        <f t="shared" si="2"/>
        <v>489.84000000000003</v>
      </c>
      <c r="K14" s="269"/>
      <c r="L14" s="269"/>
      <c r="M14" s="269"/>
      <c r="N14" s="269"/>
      <c r="O14" s="269"/>
      <c r="P14" s="269"/>
      <c r="Q14" s="269"/>
      <c r="R14" s="269"/>
      <c r="S14" s="269">
        <v>193</v>
      </c>
      <c r="T14" s="497">
        <f t="shared" si="3"/>
        <v>9.4539120000000008</v>
      </c>
    </row>
    <row r="15" spans="1:21" ht="15" x14ac:dyDescent="0.25">
      <c r="A15" s="284">
        <v>5</v>
      </c>
      <c r="B15" s="9" t="s">
        <v>761</v>
      </c>
      <c r="C15" s="269">
        <v>26185</v>
      </c>
      <c r="D15" s="269">
        <v>10386</v>
      </c>
      <c r="E15" s="269">
        <v>1237</v>
      </c>
      <c r="F15" s="269">
        <v>0</v>
      </c>
      <c r="G15" s="269">
        <f t="shared" si="0"/>
        <v>37808</v>
      </c>
      <c r="H15" s="270">
        <v>200</v>
      </c>
      <c r="I15" s="497">
        <f t="shared" si="1"/>
        <v>756.16000000000008</v>
      </c>
      <c r="J15" s="497">
        <f t="shared" si="2"/>
        <v>756.16000000000008</v>
      </c>
      <c r="K15" s="269"/>
      <c r="L15" s="269"/>
      <c r="M15" s="269"/>
      <c r="N15" s="269"/>
      <c r="O15" s="269"/>
      <c r="P15" s="269"/>
      <c r="Q15" s="269"/>
      <c r="R15" s="269"/>
      <c r="S15" s="269">
        <v>193</v>
      </c>
      <c r="T15" s="497">
        <f t="shared" si="3"/>
        <v>14.593888</v>
      </c>
    </row>
    <row r="16" spans="1:21" ht="15" x14ac:dyDescent="0.25">
      <c r="A16" s="284">
        <v>6</v>
      </c>
      <c r="B16" s="204" t="s">
        <v>762</v>
      </c>
      <c r="C16" s="269">
        <v>15988</v>
      </c>
      <c r="D16" s="269">
        <v>3816</v>
      </c>
      <c r="E16" s="269">
        <v>0</v>
      </c>
      <c r="F16" s="269">
        <v>0</v>
      </c>
      <c r="G16" s="269">
        <f t="shared" si="0"/>
        <v>19804</v>
      </c>
      <c r="H16" s="270">
        <v>200</v>
      </c>
      <c r="I16" s="497">
        <f t="shared" si="1"/>
        <v>396.08000000000004</v>
      </c>
      <c r="J16" s="497">
        <f t="shared" si="2"/>
        <v>396.08000000000004</v>
      </c>
      <c r="K16" s="269"/>
      <c r="L16" s="269"/>
      <c r="M16" s="269"/>
      <c r="N16" s="269"/>
      <c r="O16" s="269"/>
      <c r="P16" s="269"/>
      <c r="Q16" s="269"/>
      <c r="R16" s="269"/>
      <c r="S16" s="269">
        <v>193</v>
      </c>
      <c r="T16" s="497">
        <f t="shared" si="3"/>
        <v>7.6443440000000002</v>
      </c>
    </row>
    <row r="17" spans="1:21" ht="15" x14ac:dyDescent="0.25">
      <c r="A17" s="284">
        <v>7</v>
      </c>
      <c r="B17" s="9" t="s">
        <v>763</v>
      </c>
      <c r="C17" s="269">
        <v>23462</v>
      </c>
      <c r="D17" s="269">
        <v>5004</v>
      </c>
      <c r="E17" s="269">
        <v>0</v>
      </c>
      <c r="F17" s="269"/>
      <c r="G17" s="269">
        <f t="shared" si="0"/>
        <v>28466</v>
      </c>
      <c r="H17" s="270">
        <v>200</v>
      </c>
      <c r="I17" s="497">
        <f t="shared" si="1"/>
        <v>569.32000000000005</v>
      </c>
      <c r="J17" s="497">
        <f t="shared" si="2"/>
        <v>569.32000000000005</v>
      </c>
      <c r="K17" s="269"/>
      <c r="L17" s="269"/>
      <c r="M17" s="269"/>
      <c r="N17" s="269"/>
      <c r="O17" s="269"/>
      <c r="P17" s="269"/>
      <c r="Q17" s="269"/>
      <c r="R17" s="269"/>
      <c r="S17" s="269">
        <v>193</v>
      </c>
      <c r="T17" s="497">
        <f t="shared" si="3"/>
        <v>10.987876000000002</v>
      </c>
    </row>
    <row r="18" spans="1:21" ht="15" x14ac:dyDescent="0.25">
      <c r="A18" s="284">
        <v>8</v>
      </c>
      <c r="B18" s="9" t="s">
        <v>764</v>
      </c>
      <c r="C18" s="269">
        <v>20187</v>
      </c>
      <c r="D18" s="269">
        <v>6228</v>
      </c>
      <c r="E18" s="269">
        <v>967</v>
      </c>
      <c r="F18" s="269">
        <v>0</v>
      </c>
      <c r="G18" s="269">
        <f t="shared" si="0"/>
        <v>27382</v>
      </c>
      <c r="H18" s="270">
        <v>200</v>
      </c>
      <c r="I18" s="497">
        <f t="shared" si="1"/>
        <v>547.64</v>
      </c>
      <c r="J18" s="497">
        <f t="shared" si="2"/>
        <v>547.64</v>
      </c>
      <c r="K18" s="269"/>
      <c r="L18" s="269"/>
      <c r="M18" s="269"/>
      <c r="N18" s="269"/>
      <c r="O18" s="269"/>
      <c r="P18" s="269"/>
      <c r="Q18" s="269"/>
      <c r="R18" s="269"/>
      <c r="S18" s="269">
        <v>193</v>
      </c>
      <c r="T18" s="497">
        <f t="shared" si="3"/>
        <v>10.569452</v>
      </c>
    </row>
    <row r="19" spans="1:21" ht="15" x14ac:dyDescent="0.25">
      <c r="A19" s="284">
        <v>9</v>
      </c>
      <c r="B19" s="9" t="s">
        <v>765</v>
      </c>
      <c r="C19" s="269">
        <v>55035</v>
      </c>
      <c r="D19" s="269">
        <v>9965</v>
      </c>
      <c r="E19" s="269">
        <v>992</v>
      </c>
      <c r="F19" s="269">
        <v>0</v>
      </c>
      <c r="G19" s="269">
        <f t="shared" si="0"/>
        <v>65992</v>
      </c>
      <c r="H19" s="270">
        <v>200</v>
      </c>
      <c r="I19" s="497">
        <f t="shared" si="1"/>
        <v>1319.8400000000001</v>
      </c>
      <c r="J19" s="497">
        <f t="shared" si="2"/>
        <v>1319.8400000000001</v>
      </c>
      <c r="K19" s="269"/>
      <c r="L19" s="269"/>
      <c r="M19" s="269"/>
      <c r="N19" s="269"/>
      <c r="O19" s="269"/>
      <c r="P19" s="269"/>
      <c r="Q19" s="269"/>
      <c r="R19" s="269"/>
      <c r="S19" s="269">
        <v>193</v>
      </c>
      <c r="T19" s="497">
        <f t="shared" si="3"/>
        <v>25.472912000000001</v>
      </c>
    </row>
    <row r="20" spans="1:21" ht="15" x14ac:dyDescent="0.25">
      <c r="A20" s="284">
        <v>10</v>
      </c>
      <c r="B20" s="9" t="s">
        <v>766</v>
      </c>
      <c r="C20" s="269">
        <v>15586</v>
      </c>
      <c r="D20" s="269">
        <v>4271</v>
      </c>
      <c r="E20" s="269">
        <v>133</v>
      </c>
      <c r="F20" s="269">
        <v>0</v>
      </c>
      <c r="G20" s="269">
        <f t="shared" si="0"/>
        <v>19990</v>
      </c>
      <c r="H20" s="270">
        <v>200</v>
      </c>
      <c r="I20" s="497">
        <f t="shared" si="1"/>
        <v>399.8</v>
      </c>
      <c r="J20" s="497">
        <f t="shared" si="2"/>
        <v>399.8</v>
      </c>
      <c r="K20" s="269"/>
      <c r="L20" s="269"/>
      <c r="M20" s="269"/>
      <c r="N20" s="269"/>
      <c r="O20" s="269"/>
      <c r="P20" s="269"/>
      <c r="Q20" s="269"/>
      <c r="R20" s="269"/>
      <c r="S20" s="269">
        <v>193</v>
      </c>
      <c r="T20" s="497">
        <f t="shared" si="3"/>
        <v>7.7161400000000002</v>
      </c>
    </row>
    <row r="21" spans="1:21" ht="15" x14ac:dyDescent="0.25">
      <c r="A21" s="284">
        <v>11</v>
      </c>
      <c r="B21" s="9" t="s">
        <v>767</v>
      </c>
      <c r="C21" s="269">
        <v>19545</v>
      </c>
      <c r="D21" s="269">
        <v>5433</v>
      </c>
      <c r="E21" s="269">
        <v>131</v>
      </c>
      <c r="F21" s="269">
        <v>0</v>
      </c>
      <c r="G21" s="269">
        <f t="shared" si="0"/>
        <v>25109</v>
      </c>
      <c r="H21" s="270">
        <v>200</v>
      </c>
      <c r="I21" s="497">
        <f>J21</f>
        <v>502.18</v>
      </c>
      <c r="J21" s="497">
        <f t="shared" si="2"/>
        <v>502.18</v>
      </c>
      <c r="K21" s="269"/>
      <c r="L21" s="269"/>
      <c r="M21" s="269"/>
      <c r="N21" s="269"/>
      <c r="O21" s="269"/>
      <c r="P21" s="269"/>
      <c r="Q21" s="269"/>
      <c r="R21" s="269"/>
      <c r="S21" s="269">
        <v>193</v>
      </c>
      <c r="T21" s="497">
        <f t="shared" si="3"/>
        <v>9.6920739999999999</v>
      </c>
    </row>
    <row r="22" spans="1:21" s="253" customFormat="1" x14ac:dyDescent="0.2">
      <c r="A22" s="750" t="s">
        <v>17</v>
      </c>
      <c r="B22" s="750"/>
      <c r="C22" s="496">
        <f>SUM(C11:C21)</f>
        <v>272517</v>
      </c>
      <c r="D22" s="496">
        <f t="shared" ref="D22:G22" si="4">SUM(D11:D21)</f>
        <v>136381</v>
      </c>
      <c r="E22" s="496">
        <f t="shared" si="4"/>
        <v>6195</v>
      </c>
      <c r="F22" s="496">
        <f t="shared" si="4"/>
        <v>0</v>
      </c>
      <c r="G22" s="496">
        <f t="shared" si="4"/>
        <v>415093</v>
      </c>
      <c r="H22" s="472">
        <v>200</v>
      </c>
      <c r="I22" s="498">
        <f>SUM(I11:I21)</f>
        <v>8301.86</v>
      </c>
      <c r="J22" s="498">
        <f>SUM(J11:J21)</f>
        <v>8301.86</v>
      </c>
      <c r="K22" s="496"/>
      <c r="L22" s="496"/>
      <c r="M22" s="496"/>
      <c r="N22" s="496"/>
      <c r="O22" s="496"/>
      <c r="P22" s="496"/>
      <c r="Q22" s="496"/>
      <c r="R22" s="496"/>
      <c r="S22" s="496"/>
      <c r="T22" s="498">
        <f>SUM(T11:T21)</f>
        <v>160.225898</v>
      </c>
      <c r="U22" s="274"/>
    </row>
    <row r="23" spans="1:21" ht="33" customHeight="1" x14ac:dyDescent="0.2">
      <c r="A23" s="1042"/>
      <c r="B23" s="1042"/>
      <c r="C23" s="1042"/>
      <c r="D23" s="1042"/>
      <c r="E23" s="1042"/>
      <c r="F23" s="1042"/>
      <c r="G23" s="1042"/>
      <c r="H23" s="1042"/>
      <c r="I23" s="1042"/>
      <c r="J23" s="1042"/>
      <c r="K23" s="1042"/>
      <c r="L23" s="1042"/>
      <c r="M23" s="1042"/>
      <c r="N23" s="1042"/>
      <c r="O23" s="1042"/>
      <c r="P23" s="1042"/>
      <c r="Q23" s="1042"/>
      <c r="R23" s="1042"/>
      <c r="S23" s="1042"/>
      <c r="T23" s="1042"/>
    </row>
    <row r="24" spans="1:21" x14ac:dyDescent="0.2">
      <c r="A24" s="272" t="s">
        <v>7</v>
      </c>
      <c r="B24" s="273"/>
      <c r="C24" s="273"/>
      <c r="D24" s="271"/>
      <c r="E24" s="271"/>
      <c r="F24" s="271"/>
      <c r="G24" s="271"/>
      <c r="H24" s="271"/>
      <c r="I24" s="264"/>
      <c r="J24" s="264"/>
      <c r="K24" s="264"/>
      <c r="L24" s="264"/>
      <c r="M24" s="264"/>
      <c r="N24" s="264"/>
      <c r="O24" s="264"/>
      <c r="P24" s="264"/>
      <c r="Q24" s="264"/>
      <c r="R24" s="264"/>
      <c r="S24" s="264"/>
      <c r="T24" s="264"/>
    </row>
    <row r="25" spans="1:21" x14ac:dyDescent="0.2">
      <c r="A25" s="274" t="s">
        <v>8</v>
      </c>
      <c r="B25" s="274"/>
      <c r="C25" s="274"/>
      <c r="I25" s="264"/>
      <c r="J25" s="264"/>
      <c r="K25" s="264"/>
      <c r="L25" s="264"/>
      <c r="M25" s="264"/>
      <c r="N25" s="264"/>
      <c r="O25" s="264"/>
      <c r="P25" s="264"/>
      <c r="Q25" s="264"/>
      <c r="R25" s="264"/>
      <c r="S25" s="264"/>
      <c r="T25" s="264"/>
    </row>
    <row r="26" spans="1:21" x14ac:dyDescent="0.2">
      <c r="A26" s="274" t="s">
        <v>9</v>
      </c>
      <c r="B26" s="274"/>
      <c r="C26" s="274"/>
      <c r="I26" s="264"/>
      <c r="J26" s="264"/>
      <c r="K26" s="264"/>
      <c r="L26" s="264"/>
      <c r="M26" s="264"/>
      <c r="N26" s="264"/>
      <c r="O26" s="264"/>
      <c r="P26" s="264"/>
      <c r="Q26" s="264"/>
      <c r="R26" s="264"/>
      <c r="S26" s="264"/>
      <c r="T26" s="264"/>
    </row>
    <row r="27" spans="1:21" x14ac:dyDescent="0.2">
      <c r="A27" s="274"/>
      <c r="B27" s="274"/>
      <c r="C27" s="274"/>
      <c r="I27" s="264"/>
      <c r="J27" s="264"/>
      <c r="K27" s="264"/>
      <c r="L27" s="264"/>
      <c r="M27" s="264"/>
      <c r="N27" s="264"/>
      <c r="O27" s="264"/>
      <c r="P27" s="264"/>
      <c r="Q27" s="264"/>
      <c r="R27" s="264"/>
      <c r="S27" s="264"/>
      <c r="T27" s="264"/>
    </row>
    <row r="28" spans="1:21" x14ac:dyDescent="0.2">
      <c r="A28" s="274"/>
      <c r="B28" s="274"/>
      <c r="C28" s="274"/>
      <c r="I28" s="264"/>
      <c r="J28" s="264"/>
      <c r="K28" s="264"/>
      <c r="L28" s="264"/>
      <c r="M28" s="264"/>
      <c r="N28" s="264"/>
      <c r="O28" s="264"/>
      <c r="P28" s="264"/>
      <c r="Q28" s="264"/>
      <c r="R28" s="264"/>
      <c r="S28" s="264"/>
      <c r="T28" s="264"/>
    </row>
    <row r="29" spans="1:21" x14ac:dyDescent="0.2">
      <c r="A29" s="274"/>
      <c r="B29" s="274"/>
      <c r="C29" s="274"/>
      <c r="I29" s="264"/>
      <c r="J29" s="264"/>
      <c r="K29" s="264"/>
      <c r="L29" s="264"/>
      <c r="M29" s="264"/>
      <c r="N29" s="264"/>
      <c r="O29" s="264"/>
      <c r="P29" s="264"/>
      <c r="Q29" s="264"/>
      <c r="R29" s="264"/>
      <c r="S29" s="264"/>
      <c r="T29" s="264"/>
    </row>
    <row r="30" spans="1:21" x14ac:dyDescent="0.2">
      <c r="A30" s="274"/>
      <c r="B30" s="274"/>
      <c r="C30" s="274"/>
      <c r="I30" s="264"/>
      <c r="J30" s="264"/>
      <c r="K30" s="264"/>
      <c r="L30" s="264"/>
      <c r="M30" s="264"/>
      <c r="N30" s="264"/>
      <c r="O30" s="264"/>
      <c r="P30" s="264"/>
      <c r="Q30" s="264"/>
      <c r="R30" s="264"/>
      <c r="S30" s="264"/>
      <c r="T30" s="264"/>
    </row>
    <row r="31" spans="1:21" ht="16.5" customHeight="1" x14ac:dyDescent="0.2">
      <c r="A31" s="274" t="s">
        <v>11</v>
      </c>
      <c r="H31" s="274"/>
      <c r="I31" s="264"/>
      <c r="J31" s="274"/>
      <c r="K31" s="274"/>
      <c r="L31" s="274"/>
      <c r="M31" s="274"/>
      <c r="N31" s="274"/>
      <c r="O31" s="274"/>
      <c r="P31" s="274"/>
      <c r="Q31" s="274"/>
      <c r="R31" s="406"/>
      <c r="S31" s="406"/>
      <c r="T31" s="363" t="s">
        <v>12</v>
      </c>
    </row>
    <row r="32" spans="1:21" ht="12.75" customHeight="1" x14ac:dyDescent="0.2">
      <c r="I32" s="274"/>
      <c r="J32" s="406"/>
      <c r="K32" s="406"/>
      <c r="L32" s="406"/>
      <c r="M32" s="406"/>
      <c r="N32" s="406"/>
      <c r="O32" s="406"/>
      <c r="P32" s="406"/>
      <c r="Q32" s="406"/>
      <c r="R32" s="406"/>
      <c r="S32" s="406"/>
      <c r="T32" s="363" t="s">
        <v>988</v>
      </c>
    </row>
    <row r="33" spans="1:20" ht="12.75" customHeight="1" x14ac:dyDescent="0.2">
      <c r="I33" s="406"/>
      <c r="J33" s="406"/>
      <c r="K33" s="406"/>
      <c r="L33" s="406"/>
      <c r="M33" s="406"/>
      <c r="N33" s="406"/>
      <c r="O33" s="406"/>
      <c r="P33" s="406"/>
      <c r="Q33" s="406"/>
      <c r="R33" s="406"/>
      <c r="S33" s="406"/>
      <c r="T33" s="363" t="s">
        <v>775</v>
      </c>
    </row>
    <row r="34" spans="1:20" x14ac:dyDescent="0.2">
      <c r="A34" s="274"/>
      <c r="B34" s="274"/>
      <c r="I34" s="264"/>
      <c r="J34" s="274"/>
      <c r="K34" s="274"/>
      <c r="L34" s="274"/>
      <c r="M34" s="274"/>
      <c r="N34" s="274"/>
      <c r="O34" s="274"/>
      <c r="P34" s="274"/>
      <c r="Q34" s="274"/>
      <c r="R34" s="274" t="s">
        <v>730</v>
      </c>
      <c r="S34" s="274"/>
      <c r="T34" s="274"/>
    </row>
    <row r="36" spans="1:20" x14ac:dyDescent="0.2">
      <c r="A36" s="1033"/>
      <c r="B36" s="1033"/>
      <c r="C36" s="1033"/>
      <c r="D36" s="1033"/>
      <c r="E36" s="1033"/>
      <c r="F36" s="1033"/>
      <c r="G36" s="1033"/>
      <c r="H36" s="1033"/>
      <c r="I36" s="1033"/>
      <c r="J36" s="1033"/>
      <c r="K36" s="1033"/>
      <c r="L36" s="1033"/>
      <c r="M36" s="1033"/>
      <c r="N36" s="1033"/>
      <c r="O36" s="1033"/>
      <c r="P36" s="1033"/>
      <c r="Q36" s="1033"/>
      <c r="R36" s="1033"/>
      <c r="S36" s="1033"/>
      <c r="T36" s="1033"/>
    </row>
  </sheetData>
  <mergeCells count="18">
    <mergeCell ref="A36:T36"/>
    <mergeCell ref="L7:T7"/>
    <mergeCell ref="A8:A9"/>
    <mergeCell ref="B8:B9"/>
    <mergeCell ref="C8:G8"/>
    <mergeCell ref="A7:B7"/>
    <mergeCell ref="H8:H9"/>
    <mergeCell ref="I8:L8"/>
    <mergeCell ref="M8:R8"/>
    <mergeCell ref="S8:T8"/>
    <mergeCell ref="A22:B22"/>
    <mergeCell ref="A23:T23"/>
    <mergeCell ref="A4:T5"/>
    <mergeCell ref="A2:T2"/>
    <mergeCell ref="A3:T3"/>
    <mergeCell ref="G1:I1"/>
    <mergeCell ref="A6:T6"/>
    <mergeCell ref="Q1:T1"/>
  </mergeCells>
  <phoneticPr fontId="0" type="noConversion"/>
  <printOptions horizontalCentered="1" verticalCentered="1"/>
  <pageMargins left="0.70866141732283505" right="0.70866141732283505" top="0.196850393700787" bottom="0.196850393700787" header="0.31496062992126" footer="0.31496062992126"/>
  <pageSetup paperSize="9" scale="67" orientation="landscape" r:id="rId1"/>
  <headerFooter>
    <oddFooter>&amp;C- 94 -</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BreakPreview" topLeftCell="B4" zoomScaleSheetLayoutView="100" workbookViewId="0">
      <selection activeCell="G22" sqref="G22"/>
    </sheetView>
  </sheetViews>
  <sheetFormatPr defaultRowHeight="12.75" x14ac:dyDescent="0.2"/>
  <cols>
    <col min="1" max="1" width="5.5703125" style="264" customWidth="1"/>
    <col min="2" max="2" width="20.5703125" style="264" bestFit="1" customWidth="1"/>
    <col min="3" max="3" width="10.28515625" style="264" customWidth="1"/>
    <col min="4" max="4" width="8.42578125" style="264" customWidth="1"/>
    <col min="5" max="6" width="9.85546875" style="264" customWidth="1"/>
    <col min="7" max="7" width="10.85546875" style="264" customWidth="1"/>
    <col min="8" max="8" width="11.28515625" style="264" customWidth="1"/>
    <col min="9" max="9" width="8.7109375" style="251" customWidth="1"/>
    <col min="10" max="11" width="8" style="251" customWidth="1"/>
    <col min="12" max="14" width="8.140625" style="251" customWidth="1"/>
    <col min="15" max="15" width="8.42578125" style="251" customWidth="1"/>
    <col min="16" max="18" width="8.140625" style="251" customWidth="1"/>
    <col min="19" max="19" width="10.42578125" style="251" customWidth="1"/>
    <col min="20" max="20" width="12.5703125" style="251" customWidth="1"/>
    <col min="21" max="16384" width="9.140625" style="251"/>
  </cols>
  <sheetData>
    <row r="1" spans="1:20" ht="12.75" customHeight="1" x14ac:dyDescent="0.2">
      <c r="G1" s="1030"/>
      <c r="H1" s="1030"/>
      <c r="I1" s="1030"/>
      <c r="J1" s="264"/>
      <c r="K1" s="264"/>
      <c r="L1" s="264"/>
      <c r="M1" s="264"/>
      <c r="N1" s="264"/>
      <c r="O1" s="264"/>
      <c r="P1" s="264"/>
      <c r="Q1" s="264"/>
      <c r="R1" s="264"/>
      <c r="S1" s="1032" t="s">
        <v>534</v>
      </c>
      <c r="T1" s="1032"/>
    </row>
    <row r="2" spans="1:20" ht="15.75" x14ac:dyDescent="0.25">
      <c r="A2" s="1028" t="s">
        <v>0</v>
      </c>
      <c r="B2" s="1028"/>
      <c r="C2" s="1028"/>
      <c r="D2" s="1028"/>
      <c r="E2" s="1028"/>
      <c r="F2" s="1028"/>
      <c r="G2" s="1028"/>
      <c r="H2" s="1028"/>
      <c r="I2" s="1028"/>
      <c r="J2" s="1028"/>
      <c r="K2" s="1028"/>
      <c r="L2" s="1028"/>
      <c r="M2" s="1028"/>
      <c r="N2" s="1028"/>
      <c r="O2" s="1028"/>
      <c r="P2" s="1028"/>
      <c r="Q2" s="1028"/>
      <c r="R2" s="1028"/>
      <c r="S2" s="1028"/>
      <c r="T2" s="1028"/>
    </row>
    <row r="3" spans="1:20" ht="18" x14ac:dyDescent="0.25">
      <c r="A3" s="1029" t="s">
        <v>821</v>
      </c>
      <c r="B3" s="1029"/>
      <c r="C3" s="1029"/>
      <c r="D3" s="1029"/>
      <c r="E3" s="1029"/>
      <c r="F3" s="1029"/>
      <c r="G3" s="1029"/>
      <c r="H3" s="1029"/>
      <c r="I3" s="1029"/>
      <c r="J3" s="1029"/>
      <c r="K3" s="1029"/>
      <c r="L3" s="1029"/>
      <c r="M3" s="1029"/>
      <c r="N3" s="1029"/>
      <c r="O3" s="1029"/>
      <c r="P3" s="1029"/>
      <c r="Q3" s="1029"/>
      <c r="R3" s="1029"/>
      <c r="S3" s="1029"/>
      <c r="T3" s="1029"/>
    </row>
    <row r="4" spans="1:20" ht="12.75" customHeight="1" x14ac:dyDescent="0.2">
      <c r="A4" s="1027" t="s">
        <v>868</v>
      </c>
      <c r="B4" s="1027"/>
      <c r="C4" s="1027"/>
      <c r="D4" s="1027"/>
      <c r="E4" s="1027"/>
      <c r="F4" s="1027"/>
      <c r="G4" s="1027"/>
      <c r="H4" s="1027"/>
      <c r="I4" s="1027"/>
      <c r="J4" s="1027"/>
      <c r="K4" s="1027"/>
      <c r="L4" s="1027"/>
      <c r="M4" s="1027"/>
      <c r="N4" s="1027"/>
      <c r="O4" s="1027"/>
      <c r="P4" s="1027"/>
      <c r="Q4" s="1027"/>
      <c r="R4" s="1027"/>
      <c r="S4" s="1027"/>
      <c r="T4" s="1027"/>
    </row>
    <row r="5" spans="1:20" s="252" customFormat="1" ht="7.5" customHeight="1" x14ac:dyDescent="0.2">
      <c r="A5" s="1027"/>
      <c r="B5" s="1027"/>
      <c r="C5" s="1027"/>
      <c r="D5" s="1027"/>
      <c r="E5" s="1027"/>
      <c r="F5" s="1027"/>
      <c r="G5" s="1027"/>
      <c r="H5" s="1027"/>
      <c r="I5" s="1027"/>
      <c r="J5" s="1027"/>
      <c r="K5" s="1027"/>
      <c r="L5" s="1027"/>
      <c r="M5" s="1027"/>
      <c r="N5" s="1027"/>
      <c r="O5" s="1027"/>
      <c r="P5" s="1027"/>
      <c r="Q5" s="1027"/>
      <c r="R5" s="1027"/>
      <c r="S5" s="1027"/>
      <c r="T5" s="1027"/>
    </row>
    <row r="6" spans="1:20" x14ac:dyDescent="0.2">
      <c r="A6" s="1031"/>
      <c r="B6" s="1031"/>
      <c r="C6" s="1031"/>
      <c r="D6" s="1031"/>
      <c r="E6" s="1031"/>
      <c r="F6" s="1031"/>
      <c r="G6" s="1031"/>
      <c r="H6" s="1031"/>
      <c r="I6" s="1031"/>
      <c r="J6" s="1031"/>
      <c r="K6" s="1031"/>
      <c r="L6" s="1031"/>
      <c r="M6" s="1031"/>
      <c r="N6" s="1031"/>
      <c r="O6" s="1031"/>
      <c r="P6" s="1031"/>
      <c r="Q6" s="1031"/>
      <c r="R6" s="1031"/>
      <c r="S6" s="1031"/>
      <c r="T6" s="1031"/>
    </row>
    <row r="7" spans="1:20" x14ac:dyDescent="0.2">
      <c r="A7" s="1038" t="s">
        <v>756</v>
      </c>
      <c r="B7" s="1038"/>
      <c r="H7" s="294"/>
      <c r="I7" s="264"/>
      <c r="J7" s="264"/>
      <c r="K7" s="264"/>
      <c r="L7" s="1034"/>
      <c r="M7" s="1034"/>
      <c r="N7" s="1034"/>
      <c r="O7" s="1034"/>
      <c r="P7" s="1034"/>
      <c r="Q7" s="1034"/>
      <c r="R7" s="1034"/>
      <c r="S7" s="1034"/>
      <c r="T7" s="1034"/>
    </row>
    <row r="8" spans="1:20" s="539" customFormat="1" ht="52.5" customHeight="1" x14ac:dyDescent="0.2">
      <c r="A8" s="966" t="s">
        <v>2</v>
      </c>
      <c r="B8" s="966" t="s">
        <v>3</v>
      </c>
      <c r="C8" s="1043" t="s">
        <v>486</v>
      </c>
      <c r="D8" s="1044"/>
      <c r="E8" s="1044"/>
      <c r="F8" s="1044"/>
      <c r="G8" s="1045"/>
      <c r="H8" s="1039" t="s">
        <v>84</v>
      </c>
      <c r="I8" s="1043" t="s">
        <v>85</v>
      </c>
      <c r="J8" s="1044"/>
      <c r="K8" s="1044"/>
      <c r="L8" s="1045"/>
      <c r="M8" s="1046" t="s">
        <v>651</v>
      </c>
      <c r="N8" s="1046"/>
      <c r="O8" s="1046"/>
      <c r="P8" s="1046"/>
      <c r="Q8" s="1046"/>
      <c r="R8" s="1046"/>
      <c r="S8" s="1046" t="s">
        <v>729</v>
      </c>
      <c r="T8" s="1046"/>
    </row>
    <row r="9" spans="1:20" ht="44.45" customHeight="1" x14ac:dyDescent="0.2">
      <c r="A9" s="966"/>
      <c r="B9" s="966"/>
      <c r="C9" s="295" t="s">
        <v>5</v>
      </c>
      <c r="D9" s="295" t="s">
        <v>6</v>
      </c>
      <c r="E9" s="295" t="s">
        <v>355</v>
      </c>
      <c r="F9" s="296" t="s">
        <v>100</v>
      </c>
      <c r="G9" s="296" t="s">
        <v>225</v>
      </c>
      <c r="H9" s="1040"/>
      <c r="I9" s="311" t="s">
        <v>90</v>
      </c>
      <c r="J9" s="311" t="s">
        <v>19</v>
      </c>
      <c r="K9" s="311" t="s">
        <v>41</v>
      </c>
      <c r="L9" s="311" t="s">
        <v>687</v>
      </c>
      <c r="M9" s="316" t="s">
        <v>17</v>
      </c>
      <c r="N9" s="316" t="s">
        <v>652</v>
      </c>
      <c r="O9" s="316" t="s">
        <v>653</v>
      </c>
      <c r="P9" s="316" t="s">
        <v>654</v>
      </c>
      <c r="Q9" s="316" t="s">
        <v>655</v>
      </c>
      <c r="R9" s="316" t="s">
        <v>656</v>
      </c>
      <c r="S9" s="329" t="s">
        <v>738</v>
      </c>
      <c r="T9" s="329" t="s">
        <v>736</v>
      </c>
    </row>
    <row r="10" spans="1:20" s="325" customFormat="1" x14ac:dyDescent="0.2">
      <c r="A10" s="323">
        <v>1</v>
      </c>
      <c r="B10" s="323">
        <v>2</v>
      </c>
      <c r="C10" s="323">
        <v>3</v>
      </c>
      <c r="D10" s="323">
        <v>4</v>
      </c>
      <c r="E10" s="323">
        <v>5</v>
      </c>
      <c r="F10" s="323">
        <v>6</v>
      </c>
      <c r="G10" s="323">
        <v>7</v>
      </c>
      <c r="H10" s="323">
        <v>8</v>
      </c>
      <c r="I10" s="323">
        <v>9</v>
      </c>
      <c r="J10" s="323">
        <v>10</v>
      </c>
      <c r="K10" s="323">
        <v>11</v>
      </c>
      <c r="L10" s="323">
        <v>12</v>
      </c>
      <c r="M10" s="323">
        <v>13</v>
      </c>
      <c r="N10" s="323">
        <v>14</v>
      </c>
      <c r="O10" s="323">
        <v>15</v>
      </c>
      <c r="P10" s="323">
        <v>16</v>
      </c>
      <c r="Q10" s="323">
        <v>17</v>
      </c>
      <c r="R10" s="323">
        <v>18</v>
      </c>
      <c r="S10" s="323">
        <v>19</v>
      </c>
      <c r="T10" s="323">
        <v>20</v>
      </c>
    </row>
    <row r="11" spans="1:20" x14ac:dyDescent="0.2">
      <c r="A11" s="268">
        <v>1</v>
      </c>
      <c r="B11" s="9" t="s">
        <v>757</v>
      </c>
      <c r="C11" s="18">
        <v>18943</v>
      </c>
      <c r="D11" s="18">
        <v>15772</v>
      </c>
      <c r="E11" s="18">
        <v>464</v>
      </c>
      <c r="F11" s="26">
        <v>0</v>
      </c>
      <c r="G11" s="269">
        <f>F11+E11+D11+C11</f>
        <v>35179</v>
      </c>
      <c r="H11" s="297">
        <v>220</v>
      </c>
      <c r="I11" s="497">
        <f>J11</f>
        <v>1160.9069999999999</v>
      </c>
      <c r="J11" s="497">
        <f>G11*H11*0.00015</f>
        <v>1160.9069999999999</v>
      </c>
      <c r="K11" s="269"/>
      <c r="L11" s="269"/>
      <c r="M11" s="269"/>
      <c r="N11" s="269"/>
      <c r="O11" s="269"/>
      <c r="P11" s="269"/>
      <c r="Q11" s="269"/>
      <c r="R11" s="269"/>
      <c r="S11" s="269">
        <v>193</v>
      </c>
      <c r="T11" s="497">
        <f>(I11*1930)/100000</f>
        <v>22.405505099999999</v>
      </c>
    </row>
    <row r="12" spans="1:20" x14ac:dyDescent="0.2">
      <c r="A12" s="268">
        <v>2</v>
      </c>
      <c r="B12" s="9" t="s">
        <v>758</v>
      </c>
      <c r="C12" s="18">
        <v>8932</v>
      </c>
      <c r="D12" s="18">
        <v>7245</v>
      </c>
      <c r="E12" s="18">
        <v>369</v>
      </c>
      <c r="F12" s="26">
        <v>0</v>
      </c>
      <c r="G12" s="269">
        <f t="shared" ref="G12:G21" si="0">F12+E12+D12+C12</f>
        <v>16546</v>
      </c>
      <c r="H12" s="297">
        <v>220</v>
      </c>
      <c r="I12" s="497">
        <f t="shared" ref="I12:I20" si="1">J12</f>
        <v>546.01799999999992</v>
      </c>
      <c r="J12" s="497">
        <f t="shared" ref="J12:J21" si="2">G12*H12*0.00015</f>
        <v>546.01799999999992</v>
      </c>
      <c r="K12" s="269"/>
      <c r="L12" s="269"/>
      <c r="M12" s="269"/>
      <c r="N12" s="269"/>
      <c r="O12" s="269"/>
      <c r="P12" s="269"/>
      <c r="Q12" s="269"/>
      <c r="R12" s="269"/>
      <c r="S12" s="269">
        <v>193</v>
      </c>
      <c r="T12" s="497">
        <f t="shared" ref="T12:T21" si="3">(I12*1930)/100000</f>
        <v>10.538147399999998</v>
      </c>
    </row>
    <row r="13" spans="1:20" x14ac:dyDescent="0.2">
      <c r="A13" s="268">
        <v>3</v>
      </c>
      <c r="B13" s="9" t="s">
        <v>759</v>
      </c>
      <c r="C13" s="594">
        <v>10918</v>
      </c>
      <c r="D13" s="594">
        <v>8693</v>
      </c>
      <c r="E13" s="594">
        <v>22</v>
      </c>
      <c r="F13" s="26">
        <v>0</v>
      </c>
      <c r="G13" s="269">
        <f t="shared" si="0"/>
        <v>19633</v>
      </c>
      <c r="H13" s="297">
        <v>220</v>
      </c>
      <c r="I13" s="497">
        <f t="shared" si="1"/>
        <v>647.8889999999999</v>
      </c>
      <c r="J13" s="497">
        <f t="shared" si="2"/>
        <v>647.8889999999999</v>
      </c>
      <c r="K13" s="269"/>
      <c r="L13" s="269"/>
      <c r="M13" s="269"/>
      <c r="N13" s="269"/>
      <c r="O13" s="269"/>
      <c r="P13" s="269"/>
      <c r="Q13" s="269"/>
      <c r="R13" s="269"/>
      <c r="S13" s="269">
        <v>193</v>
      </c>
      <c r="T13" s="497">
        <f t="shared" si="3"/>
        <v>12.504257699999998</v>
      </c>
    </row>
    <row r="14" spans="1:20" x14ac:dyDescent="0.2">
      <c r="A14" s="268">
        <v>4</v>
      </c>
      <c r="B14" s="9" t="s">
        <v>760</v>
      </c>
      <c r="C14" s="18">
        <v>5153</v>
      </c>
      <c r="D14" s="18">
        <v>3436</v>
      </c>
      <c r="E14" s="18">
        <v>417</v>
      </c>
      <c r="F14" s="26">
        <v>0</v>
      </c>
      <c r="G14" s="269">
        <f t="shared" si="0"/>
        <v>9006</v>
      </c>
      <c r="H14" s="297">
        <v>220</v>
      </c>
      <c r="I14" s="497">
        <f t="shared" si="1"/>
        <v>297.19799999999998</v>
      </c>
      <c r="J14" s="497">
        <f t="shared" si="2"/>
        <v>297.19799999999998</v>
      </c>
      <c r="K14" s="269"/>
      <c r="L14" s="269"/>
      <c r="M14" s="269"/>
      <c r="N14" s="269"/>
      <c r="O14" s="269"/>
      <c r="P14" s="269"/>
      <c r="Q14" s="269"/>
      <c r="R14" s="269"/>
      <c r="S14" s="269">
        <v>193</v>
      </c>
      <c r="T14" s="497">
        <f t="shared" si="3"/>
        <v>5.7359214000000005</v>
      </c>
    </row>
    <row r="15" spans="1:20" x14ac:dyDescent="0.2">
      <c r="A15" s="268">
        <v>5</v>
      </c>
      <c r="B15" s="9" t="s">
        <v>761</v>
      </c>
      <c r="C15" s="18">
        <v>9557</v>
      </c>
      <c r="D15" s="18">
        <v>6001</v>
      </c>
      <c r="E15" s="18">
        <v>549</v>
      </c>
      <c r="F15" s="26">
        <v>0</v>
      </c>
      <c r="G15" s="269">
        <f t="shared" si="0"/>
        <v>16107</v>
      </c>
      <c r="H15" s="297">
        <v>220</v>
      </c>
      <c r="I15" s="497">
        <f t="shared" si="1"/>
        <v>531.53099999999995</v>
      </c>
      <c r="J15" s="497">
        <f t="shared" si="2"/>
        <v>531.53099999999995</v>
      </c>
      <c r="K15" s="269"/>
      <c r="L15" s="269"/>
      <c r="M15" s="269"/>
      <c r="N15" s="269"/>
      <c r="O15" s="269"/>
      <c r="P15" s="269"/>
      <c r="Q15" s="269"/>
      <c r="R15" s="269"/>
      <c r="S15" s="269">
        <v>193</v>
      </c>
      <c r="T15" s="497">
        <f t="shared" si="3"/>
        <v>10.258548299999999</v>
      </c>
    </row>
    <row r="16" spans="1:20" x14ac:dyDescent="0.2">
      <c r="A16" s="268">
        <v>6</v>
      </c>
      <c r="B16" s="204" t="s">
        <v>762</v>
      </c>
      <c r="C16" s="18">
        <v>4671</v>
      </c>
      <c r="D16" s="18">
        <v>3289</v>
      </c>
      <c r="E16" s="18">
        <v>0</v>
      </c>
      <c r="F16" s="26">
        <v>0</v>
      </c>
      <c r="G16" s="269">
        <f t="shared" si="0"/>
        <v>7960</v>
      </c>
      <c r="H16" s="297">
        <v>220</v>
      </c>
      <c r="I16" s="497">
        <f t="shared" si="1"/>
        <v>262.67999999999995</v>
      </c>
      <c r="J16" s="497">
        <f t="shared" si="2"/>
        <v>262.67999999999995</v>
      </c>
      <c r="K16" s="269"/>
      <c r="L16" s="269"/>
      <c r="M16" s="269"/>
      <c r="N16" s="269"/>
      <c r="O16" s="269"/>
      <c r="P16" s="269"/>
      <c r="Q16" s="269"/>
      <c r="R16" s="269"/>
      <c r="S16" s="269">
        <v>193</v>
      </c>
      <c r="T16" s="497">
        <f t="shared" si="3"/>
        <v>5.069723999999999</v>
      </c>
    </row>
    <row r="17" spans="1:20" x14ac:dyDescent="0.2">
      <c r="A17" s="268">
        <v>7</v>
      </c>
      <c r="B17" s="9" t="s">
        <v>763</v>
      </c>
      <c r="C17" s="18">
        <v>5293</v>
      </c>
      <c r="D17" s="18">
        <v>3496</v>
      </c>
      <c r="E17" s="18">
        <v>0</v>
      </c>
      <c r="F17" s="26">
        <v>0</v>
      </c>
      <c r="G17" s="269">
        <f t="shared" si="0"/>
        <v>8789</v>
      </c>
      <c r="H17" s="297">
        <v>220</v>
      </c>
      <c r="I17" s="497">
        <f t="shared" si="1"/>
        <v>290.03699999999998</v>
      </c>
      <c r="J17" s="497">
        <f t="shared" si="2"/>
        <v>290.03699999999998</v>
      </c>
      <c r="K17" s="269"/>
      <c r="L17" s="269"/>
      <c r="M17" s="269"/>
      <c r="N17" s="269"/>
      <c r="O17" s="269"/>
      <c r="P17" s="269"/>
      <c r="Q17" s="269"/>
      <c r="R17" s="269"/>
      <c r="S17" s="269">
        <v>193</v>
      </c>
      <c r="T17" s="497">
        <f t="shared" si="3"/>
        <v>5.5977140999999992</v>
      </c>
    </row>
    <row r="18" spans="1:20" x14ac:dyDescent="0.2">
      <c r="A18" s="268">
        <v>8</v>
      </c>
      <c r="B18" s="9" t="s">
        <v>764</v>
      </c>
      <c r="C18" s="18">
        <v>7216</v>
      </c>
      <c r="D18" s="18">
        <v>7307</v>
      </c>
      <c r="E18" s="18">
        <v>154</v>
      </c>
      <c r="F18" s="26">
        <v>0</v>
      </c>
      <c r="G18" s="269">
        <f t="shared" si="0"/>
        <v>14677</v>
      </c>
      <c r="H18" s="297">
        <v>220</v>
      </c>
      <c r="I18" s="497">
        <f t="shared" si="1"/>
        <v>484.34099999999995</v>
      </c>
      <c r="J18" s="497">
        <f t="shared" si="2"/>
        <v>484.34099999999995</v>
      </c>
      <c r="K18" s="269"/>
      <c r="L18" s="269"/>
      <c r="M18" s="269"/>
      <c r="N18" s="269"/>
      <c r="O18" s="269"/>
      <c r="P18" s="269"/>
      <c r="Q18" s="269"/>
      <c r="R18" s="269"/>
      <c r="S18" s="269">
        <v>193</v>
      </c>
      <c r="T18" s="497">
        <f t="shared" si="3"/>
        <v>9.3477812999999994</v>
      </c>
    </row>
    <row r="19" spans="1:20" x14ac:dyDescent="0.2">
      <c r="A19" s="268">
        <v>9</v>
      </c>
      <c r="B19" s="9" t="s">
        <v>765</v>
      </c>
      <c r="C19" s="18">
        <v>14889</v>
      </c>
      <c r="D19" s="18">
        <v>13654</v>
      </c>
      <c r="E19" s="18">
        <v>328</v>
      </c>
      <c r="F19" s="26">
        <v>0</v>
      </c>
      <c r="G19" s="269">
        <f t="shared" si="0"/>
        <v>28871</v>
      </c>
      <c r="H19" s="297">
        <v>220</v>
      </c>
      <c r="I19" s="497">
        <f t="shared" si="1"/>
        <v>952.74299999999994</v>
      </c>
      <c r="J19" s="497">
        <f t="shared" si="2"/>
        <v>952.74299999999994</v>
      </c>
      <c r="K19" s="269"/>
      <c r="L19" s="269"/>
      <c r="M19" s="269"/>
      <c r="N19" s="269"/>
      <c r="O19" s="269"/>
      <c r="P19" s="269"/>
      <c r="Q19" s="269"/>
      <c r="R19" s="269"/>
      <c r="S19" s="269">
        <v>193</v>
      </c>
      <c r="T19" s="497">
        <f t="shared" si="3"/>
        <v>18.387939899999999</v>
      </c>
    </row>
    <row r="20" spans="1:20" x14ac:dyDescent="0.2">
      <c r="A20" s="268">
        <v>10</v>
      </c>
      <c r="B20" s="9" t="s">
        <v>766</v>
      </c>
      <c r="C20" s="18">
        <v>4798</v>
      </c>
      <c r="D20" s="18">
        <v>4469</v>
      </c>
      <c r="E20" s="18">
        <v>42</v>
      </c>
      <c r="F20" s="26">
        <v>0</v>
      </c>
      <c r="G20" s="269">
        <f t="shared" si="0"/>
        <v>9309</v>
      </c>
      <c r="H20" s="297">
        <v>220</v>
      </c>
      <c r="I20" s="497">
        <f t="shared" si="1"/>
        <v>307.19699999999995</v>
      </c>
      <c r="J20" s="497">
        <f t="shared" si="2"/>
        <v>307.19699999999995</v>
      </c>
      <c r="K20" s="269"/>
      <c r="L20" s="269"/>
      <c r="M20" s="269"/>
      <c r="N20" s="269"/>
      <c r="O20" s="269"/>
      <c r="P20" s="269"/>
      <c r="Q20" s="269"/>
      <c r="R20" s="269"/>
      <c r="S20" s="269">
        <v>193</v>
      </c>
      <c r="T20" s="497">
        <f t="shared" si="3"/>
        <v>5.9289020999999984</v>
      </c>
    </row>
    <row r="21" spans="1:20" x14ac:dyDescent="0.2">
      <c r="A21" s="268">
        <v>11</v>
      </c>
      <c r="B21" s="9" t="s">
        <v>767</v>
      </c>
      <c r="C21" s="18">
        <v>7375</v>
      </c>
      <c r="D21" s="18">
        <v>3692</v>
      </c>
      <c r="E21" s="18">
        <v>88</v>
      </c>
      <c r="F21" s="26">
        <v>0</v>
      </c>
      <c r="G21" s="269">
        <f t="shared" si="0"/>
        <v>11155</v>
      </c>
      <c r="H21" s="297">
        <v>220</v>
      </c>
      <c r="I21" s="497">
        <f>J21</f>
        <v>368.11499999999995</v>
      </c>
      <c r="J21" s="497">
        <f t="shared" si="2"/>
        <v>368.11499999999995</v>
      </c>
      <c r="K21" s="269"/>
      <c r="L21" s="269"/>
      <c r="M21" s="269"/>
      <c r="N21" s="269"/>
      <c r="O21" s="269"/>
      <c r="P21" s="269"/>
      <c r="Q21" s="269"/>
      <c r="R21" s="269"/>
      <c r="S21" s="269">
        <v>193</v>
      </c>
      <c r="T21" s="497">
        <f t="shared" si="3"/>
        <v>7.1046194999999992</v>
      </c>
    </row>
    <row r="22" spans="1:20" s="253" customFormat="1" x14ac:dyDescent="0.2">
      <c r="A22" s="1047" t="s">
        <v>17</v>
      </c>
      <c r="B22" s="1048"/>
      <c r="C22" s="496">
        <f>SUM(C11:C21)</f>
        <v>97745</v>
      </c>
      <c r="D22" s="496">
        <f t="shared" ref="D22:G22" si="4">SUM(D11:D21)</f>
        <v>77054</v>
      </c>
      <c r="E22" s="496">
        <f t="shared" si="4"/>
        <v>2433</v>
      </c>
      <c r="F22" s="496">
        <f t="shared" si="4"/>
        <v>0</v>
      </c>
      <c r="G22" s="496">
        <f t="shared" si="4"/>
        <v>177232</v>
      </c>
      <c r="H22" s="472">
        <v>220</v>
      </c>
      <c r="I22" s="498">
        <f>SUM(I11:I21)</f>
        <v>5848.655999999999</v>
      </c>
      <c r="J22" s="498">
        <f>SUM(J11:J21)</f>
        <v>5848.655999999999</v>
      </c>
      <c r="K22" s="496"/>
      <c r="L22" s="496"/>
      <c r="M22" s="496"/>
      <c r="N22" s="496"/>
      <c r="O22" s="496"/>
      <c r="P22" s="496"/>
      <c r="Q22" s="496"/>
      <c r="R22" s="496"/>
      <c r="S22" s="496"/>
      <c r="T22" s="498">
        <f>SUM(T11:T21)</f>
        <v>112.87906079999999</v>
      </c>
    </row>
    <row r="23" spans="1:20" ht="38.25" customHeight="1" x14ac:dyDescent="0.2">
      <c r="A23" s="1049"/>
      <c r="B23" s="1050"/>
      <c r="C23" s="1050"/>
      <c r="D23" s="1050"/>
      <c r="E23" s="1050"/>
      <c r="F23" s="1050"/>
      <c r="G23" s="1050"/>
      <c r="H23" s="1050"/>
      <c r="I23" s="1050"/>
      <c r="J23" s="1050"/>
      <c r="K23" s="1050"/>
      <c r="L23" s="1050"/>
      <c r="M23" s="1050"/>
      <c r="N23" s="1050"/>
      <c r="O23" s="1050"/>
      <c r="P23" s="1050"/>
      <c r="Q23" s="1050"/>
      <c r="R23" s="1050"/>
      <c r="S23" s="1050"/>
      <c r="T23" s="1050"/>
    </row>
    <row r="24" spans="1:20" x14ac:dyDescent="0.2">
      <c r="A24" s="272" t="s">
        <v>7</v>
      </c>
      <c r="B24" s="273"/>
      <c r="C24" s="273"/>
      <c r="D24" s="271"/>
      <c r="E24" s="271"/>
      <c r="F24" s="271"/>
      <c r="G24" s="271"/>
      <c r="H24" s="271"/>
      <c r="I24" s="264"/>
      <c r="J24" s="264"/>
      <c r="K24" s="264"/>
      <c r="L24" s="264"/>
      <c r="M24" s="264"/>
      <c r="N24" s="264"/>
      <c r="O24" s="264"/>
      <c r="P24" s="264"/>
      <c r="Q24" s="264"/>
      <c r="R24" s="264"/>
      <c r="S24" s="264"/>
      <c r="T24" s="264"/>
    </row>
    <row r="25" spans="1:20" x14ac:dyDescent="0.2">
      <c r="A25" s="274" t="s">
        <v>8</v>
      </c>
      <c r="B25" s="274"/>
      <c r="C25" s="274"/>
      <c r="I25" s="264"/>
      <c r="J25" s="264"/>
      <c r="K25" s="264"/>
      <c r="L25" s="264"/>
      <c r="M25" s="264"/>
      <c r="N25" s="264"/>
      <c r="O25" s="264"/>
      <c r="P25" s="264"/>
      <c r="Q25" s="264"/>
      <c r="R25" s="264"/>
      <c r="S25" s="264"/>
      <c r="T25" s="264"/>
    </row>
    <row r="26" spans="1:20" x14ac:dyDescent="0.2">
      <c r="A26" s="274" t="s">
        <v>9</v>
      </c>
      <c r="B26" s="274"/>
      <c r="C26" s="274"/>
      <c r="I26" s="264"/>
      <c r="J26" s="264"/>
      <c r="K26" s="264"/>
      <c r="L26" s="264"/>
      <c r="M26" s="264"/>
      <c r="N26" s="264"/>
      <c r="O26" s="264"/>
      <c r="P26" s="264"/>
      <c r="Q26" s="264"/>
      <c r="R26" s="264"/>
      <c r="S26" s="264"/>
      <c r="T26" s="264"/>
    </row>
    <row r="27" spans="1:20" x14ac:dyDescent="0.2">
      <c r="A27" s="274"/>
      <c r="B27" s="274"/>
      <c r="C27" s="274"/>
      <c r="I27" s="264"/>
      <c r="J27" s="264"/>
      <c r="K27" s="264"/>
      <c r="L27" s="264"/>
      <c r="M27" s="264"/>
      <c r="N27" s="264"/>
      <c r="O27" s="264"/>
      <c r="P27" s="264"/>
      <c r="Q27" s="264"/>
      <c r="R27" s="264"/>
      <c r="S27" s="264"/>
      <c r="T27" s="264"/>
    </row>
    <row r="28" spans="1:20" x14ac:dyDescent="0.2">
      <c r="A28" s="274"/>
      <c r="B28" s="274"/>
      <c r="C28" s="274"/>
      <c r="I28" s="264"/>
      <c r="J28" s="264"/>
      <c r="K28" s="264"/>
      <c r="L28" s="264"/>
      <c r="M28" s="264"/>
      <c r="N28" s="264"/>
      <c r="O28" s="264"/>
      <c r="P28" s="264"/>
      <c r="Q28" s="264"/>
      <c r="R28" s="264"/>
      <c r="S28" s="264"/>
      <c r="T28" s="264"/>
    </row>
    <row r="29" spans="1:20" x14ac:dyDescent="0.2">
      <c r="A29" s="274"/>
      <c r="B29" s="274"/>
      <c r="C29" s="274"/>
      <c r="I29" s="264"/>
      <c r="J29" s="264"/>
      <c r="K29" s="264"/>
      <c r="L29" s="264"/>
      <c r="M29" s="264"/>
      <c r="N29" s="264"/>
      <c r="O29" s="264"/>
      <c r="P29" s="264"/>
      <c r="Q29" s="264"/>
      <c r="R29" s="264"/>
      <c r="S29" s="264"/>
      <c r="T29" s="264"/>
    </row>
    <row r="30" spans="1:20" x14ac:dyDescent="0.2">
      <c r="A30" s="274"/>
      <c r="B30" s="274"/>
      <c r="C30" s="274"/>
      <c r="I30" s="264"/>
      <c r="J30" s="264"/>
      <c r="K30" s="264"/>
      <c r="L30" s="264"/>
      <c r="M30" s="264"/>
      <c r="N30" s="264"/>
      <c r="O30" s="264"/>
      <c r="P30" s="264"/>
      <c r="Q30" s="264"/>
      <c r="R30" s="264"/>
      <c r="S30" s="264"/>
      <c r="T30" s="264"/>
    </row>
    <row r="31" spans="1:20" x14ac:dyDescent="0.2">
      <c r="A31" s="274" t="s">
        <v>11</v>
      </c>
      <c r="H31" s="274"/>
      <c r="I31" s="264"/>
      <c r="J31" s="274"/>
      <c r="K31" s="274"/>
      <c r="L31" s="274"/>
      <c r="M31" s="274"/>
      <c r="N31" s="274"/>
      <c r="O31" s="274"/>
      <c r="P31" s="274"/>
      <c r="Q31" s="274"/>
      <c r="R31" s="274"/>
      <c r="S31" s="274"/>
      <c r="T31" s="363" t="s">
        <v>12</v>
      </c>
    </row>
    <row r="32" spans="1:20" ht="12.75" customHeight="1" x14ac:dyDescent="0.2">
      <c r="I32" s="274"/>
      <c r="J32" s="406"/>
      <c r="K32" s="406"/>
      <c r="L32" s="406"/>
      <c r="M32" s="406"/>
      <c r="N32" s="406"/>
      <c r="O32" s="406"/>
      <c r="P32" s="406"/>
      <c r="Q32" s="406"/>
      <c r="R32" s="406"/>
      <c r="S32" s="406"/>
      <c r="T32" s="363" t="s">
        <v>988</v>
      </c>
    </row>
    <row r="33" spans="1:20" ht="12.75" customHeight="1" x14ac:dyDescent="0.2">
      <c r="I33" s="406"/>
      <c r="J33" s="406"/>
      <c r="K33" s="406"/>
      <c r="L33" s="406"/>
      <c r="M33" s="406"/>
      <c r="N33" s="406"/>
      <c r="O33" s="406"/>
      <c r="P33" s="406"/>
      <c r="Q33" s="406"/>
      <c r="R33" s="406"/>
      <c r="S33" s="406"/>
      <c r="T33" s="363" t="s">
        <v>775</v>
      </c>
    </row>
    <row r="34" spans="1:20" x14ac:dyDescent="0.2">
      <c r="A34" s="274"/>
      <c r="B34" s="274"/>
      <c r="I34" s="264"/>
      <c r="J34" s="274"/>
      <c r="K34" s="274"/>
      <c r="L34" s="274"/>
      <c r="M34" s="274"/>
      <c r="N34" s="274"/>
      <c r="O34" s="274"/>
      <c r="P34" s="274"/>
      <c r="Q34" s="274" t="s">
        <v>730</v>
      </c>
      <c r="R34" s="274"/>
      <c r="S34" s="274"/>
      <c r="T34" s="274"/>
    </row>
    <row r="36" spans="1:20" x14ac:dyDescent="0.2">
      <c r="A36" s="1033"/>
      <c r="B36" s="1033"/>
      <c r="C36" s="1033"/>
      <c r="D36" s="1033"/>
      <c r="E36" s="1033"/>
      <c r="F36" s="1033"/>
      <c r="G36" s="1033"/>
      <c r="H36" s="1033"/>
      <c r="I36" s="1033"/>
      <c r="J36" s="1033"/>
      <c r="K36" s="1033"/>
      <c r="L36" s="1033"/>
      <c r="M36" s="1033"/>
      <c r="N36" s="1033"/>
      <c r="O36" s="1033"/>
      <c r="P36" s="1033"/>
      <c r="Q36" s="1033"/>
      <c r="R36" s="1033"/>
      <c r="S36" s="1033"/>
      <c r="T36" s="1033"/>
    </row>
  </sheetData>
  <mergeCells count="18">
    <mergeCell ref="A22:B22"/>
    <mergeCell ref="A36:T36"/>
    <mergeCell ref="A23:T23"/>
    <mergeCell ref="S1:T1"/>
    <mergeCell ref="A8:A9"/>
    <mergeCell ref="B8:B9"/>
    <mergeCell ref="C8:G8"/>
    <mergeCell ref="H8:H9"/>
    <mergeCell ref="I8:L8"/>
    <mergeCell ref="M8:R8"/>
    <mergeCell ref="S8:T8"/>
    <mergeCell ref="G1:I1"/>
    <mergeCell ref="A2:T2"/>
    <mergeCell ref="A3:T3"/>
    <mergeCell ref="A4:T5"/>
    <mergeCell ref="A6:T6"/>
    <mergeCell ref="A7:B7"/>
    <mergeCell ref="L7:T7"/>
  </mergeCells>
  <printOptions horizontalCentered="1" verticalCentered="1"/>
  <pageMargins left="0.70866141732283505" right="0.70866141732283505" top="0.196850393700787" bottom="0.196850393700787" header="0.31496062992126" footer="0.31496062992126"/>
  <pageSetup paperSize="9" scale="69" orientation="landscape" r:id="rId1"/>
  <headerFooter>
    <oddFooter>&amp;C- 95 -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0"/>
  <sheetViews>
    <sheetView view="pageBreakPreview" topLeftCell="F1" zoomScaleSheetLayoutView="100" workbookViewId="0">
      <selection activeCell="V14" sqref="V14"/>
    </sheetView>
  </sheetViews>
  <sheetFormatPr defaultRowHeight="12.75" x14ac:dyDescent="0.2"/>
  <cols>
    <col min="1" max="1" width="7.28515625" style="189" customWidth="1"/>
    <col min="2" max="2" width="26" style="189" customWidth="1"/>
    <col min="3" max="4" width="8.28515625" style="189" customWidth="1"/>
    <col min="5" max="5" width="9.28515625" style="189" bestFit="1" customWidth="1"/>
    <col min="6" max="6" width="15.85546875" style="189" customWidth="1"/>
    <col min="7" max="9" width="10.7109375" style="189" customWidth="1"/>
    <col min="10" max="10" width="13.140625" style="189" bestFit="1" customWidth="1"/>
    <col min="11" max="13" width="9.140625" style="189"/>
    <col min="14" max="14" width="10.85546875" style="189" customWidth="1"/>
    <col min="15" max="18" width="9.140625" style="189"/>
    <col min="19" max="19" width="8" style="189" customWidth="1"/>
    <col min="20" max="21" width="8.85546875" style="189" customWidth="1"/>
    <col min="22" max="16384" width="9.140625" style="189"/>
  </cols>
  <sheetData>
    <row r="1" spans="1:24" ht="15" x14ac:dyDescent="0.2">
      <c r="V1" s="190" t="s">
        <v>540</v>
      </c>
    </row>
    <row r="2" spans="1:24" ht="15.75" x14ac:dyDescent="0.25">
      <c r="G2" s="127" t="s">
        <v>0</v>
      </c>
      <c r="H2" s="127"/>
      <c r="I2" s="127"/>
      <c r="O2" s="86"/>
      <c r="P2" s="86"/>
      <c r="Q2" s="86"/>
      <c r="R2" s="86"/>
    </row>
    <row r="3" spans="1:24" ht="20.25" x14ac:dyDescent="0.3">
      <c r="C3" s="832" t="s">
        <v>821</v>
      </c>
      <c r="D3" s="832"/>
      <c r="E3" s="832"/>
      <c r="F3" s="832"/>
      <c r="G3" s="832"/>
      <c r="H3" s="832"/>
      <c r="I3" s="832"/>
      <c r="J3" s="832"/>
      <c r="K3" s="832"/>
      <c r="L3" s="832"/>
      <c r="M3" s="832"/>
      <c r="N3" s="832"/>
      <c r="O3" s="131"/>
      <c r="P3" s="131"/>
      <c r="Q3" s="131"/>
      <c r="R3" s="131"/>
      <c r="S3" s="131"/>
      <c r="T3" s="131"/>
      <c r="U3" s="131"/>
      <c r="V3" s="131"/>
      <c r="W3" s="131"/>
      <c r="X3" s="131"/>
    </row>
    <row r="4" spans="1:24" ht="18" x14ac:dyDescent="0.25">
      <c r="C4" s="191"/>
      <c r="D4" s="191"/>
      <c r="E4" s="191"/>
      <c r="F4" s="191"/>
      <c r="G4" s="191"/>
      <c r="H4" s="191"/>
      <c r="I4" s="191"/>
      <c r="J4" s="191"/>
      <c r="K4" s="191"/>
      <c r="L4" s="191"/>
      <c r="M4" s="191"/>
      <c r="N4" s="191"/>
      <c r="O4" s="191"/>
      <c r="P4" s="191"/>
      <c r="Q4" s="191"/>
      <c r="R4" s="191"/>
      <c r="S4" s="191"/>
      <c r="T4" s="191"/>
      <c r="U4" s="191"/>
      <c r="V4" s="191"/>
    </row>
    <row r="5" spans="1:24" ht="15.75" x14ac:dyDescent="0.25">
      <c r="B5" s="833" t="s">
        <v>884</v>
      </c>
      <c r="C5" s="833"/>
      <c r="D5" s="833"/>
      <c r="E5" s="833"/>
      <c r="F5" s="833"/>
      <c r="G5" s="833"/>
      <c r="H5" s="833"/>
      <c r="I5" s="833"/>
      <c r="J5" s="833"/>
      <c r="K5" s="833"/>
      <c r="L5" s="833"/>
      <c r="M5" s="833"/>
      <c r="N5" s="833"/>
      <c r="O5" s="833"/>
      <c r="P5" s="833"/>
      <c r="Q5" s="833"/>
      <c r="R5" s="833"/>
      <c r="S5" s="833"/>
      <c r="T5" s="87"/>
      <c r="U5" s="817" t="s">
        <v>247</v>
      </c>
      <c r="V5" s="818"/>
    </row>
    <row r="6" spans="1:24" ht="15" x14ac:dyDescent="0.2">
      <c r="K6" s="86"/>
      <c r="L6" s="86"/>
      <c r="M6" s="86"/>
      <c r="N6" s="86"/>
      <c r="O6" s="86"/>
      <c r="P6" s="86"/>
      <c r="Q6" s="86"/>
      <c r="R6" s="86"/>
    </row>
    <row r="7" spans="1:24" x14ac:dyDescent="0.2">
      <c r="A7" s="819" t="s">
        <v>756</v>
      </c>
      <c r="B7" s="819"/>
      <c r="O7" s="820" t="s">
        <v>852</v>
      </c>
      <c r="P7" s="820"/>
      <c r="Q7" s="820"/>
      <c r="R7" s="820"/>
      <c r="S7" s="820"/>
      <c r="T7" s="820"/>
      <c r="U7" s="820"/>
      <c r="V7" s="820"/>
    </row>
    <row r="8" spans="1:24" ht="35.25" customHeight="1" x14ac:dyDescent="0.2">
      <c r="A8" s="821" t="s">
        <v>2</v>
      </c>
      <c r="B8" s="821" t="s">
        <v>145</v>
      </c>
      <c r="C8" s="822" t="s">
        <v>146</v>
      </c>
      <c r="D8" s="822"/>
      <c r="E8" s="822"/>
      <c r="F8" s="822" t="s">
        <v>147</v>
      </c>
      <c r="G8" s="821" t="s">
        <v>176</v>
      </c>
      <c r="H8" s="821"/>
      <c r="I8" s="821"/>
      <c r="J8" s="821"/>
      <c r="K8" s="821"/>
      <c r="L8" s="821"/>
      <c r="M8" s="821"/>
      <c r="N8" s="821"/>
      <c r="O8" s="821" t="s">
        <v>177</v>
      </c>
      <c r="P8" s="821"/>
      <c r="Q8" s="821"/>
      <c r="R8" s="821"/>
      <c r="S8" s="821"/>
      <c r="T8" s="821"/>
      <c r="U8" s="821"/>
      <c r="V8" s="821"/>
    </row>
    <row r="9" spans="1:24" ht="15" x14ac:dyDescent="0.2">
      <c r="A9" s="821"/>
      <c r="B9" s="821"/>
      <c r="C9" s="822" t="s">
        <v>248</v>
      </c>
      <c r="D9" s="822" t="s">
        <v>42</v>
      </c>
      <c r="E9" s="822" t="s">
        <v>43</v>
      </c>
      <c r="F9" s="822"/>
      <c r="G9" s="821" t="s">
        <v>178</v>
      </c>
      <c r="H9" s="821"/>
      <c r="I9" s="821"/>
      <c r="J9" s="821"/>
      <c r="K9" s="821" t="s">
        <v>163</v>
      </c>
      <c r="L9" s="821"/>
      <c r="M9" s="821"/>
      <c r="N9" s="821"/>
      <c r="O9" s="821" t="s">
        <v>148</v>
      </c>
      <c r="P9" s="821"/>
      <c r="Q9" s="821"/>
      <c r="R9" s="821"/>
      <c r="S9" s="821" t="s">
        <v>162</v>
      </c>
      <c r="T9" s="821"/>
      <c r="U9" s="821"/>
      <c r="V9" s="821"/>
    </row>
    <row r="10" spans="1:24" x14ac:dyDescent="0.2">
      <c r="A10" s="821"/>
      <c r="B10" s="821"/>
      <c r="C10" s="822"/>
      <c r="D10" s="822"/>
      <c r="E10" s="822"/>
      <c r="F10" s="822"/>
      <c r="G10" s="834" t="s">
        <v>149</v>
      </c>
      <c r="H10" s="835"/>
      <c r="I10" s="836"/>
      <c r="J10" s="823" t="s">
        <v>150</v>
      </c>
      <c r="K10" s="826" t="s">
        <v>149</v>
      </c>
      <c r="L10" s="827"/>
      <c r="M10" s="828"/>
      <c r="N10" s="823" t="s">
        <v>150</v>
      </c>
      <c r="O10" s="826" t="s">
        <v>149</v>
      </c>
      <c r="P10" s="827"/>
      <c r="Q10" s="828"/>
      <c r="R10" s="823" t="s">
        <v>150</v>
      </c>
      <c r="S10" s="826" t="s">
        <v>149</v>
      </c>
      <c r="T10" s="827"/>
      <c r="U10" s="828"/>
      <c r="V10" s="823" t="s">
        <v>150</v>
      </c>
    </row>
    <row r="11" spans="1:24" ht="15" customHeight="1" x14ac:dyDescent="0.2">
      <c r="A11" s="821"/>
      <c r="B11" s="821"/>
      <c r="C11" s="822"/>
      <c r="D11" s="822"/>
      <c r="E11" s="822"/>
      <c r="F11" s="822"/>
      <c r="G11" s="837"/>
      <c r="H11" s="838"/>
      <c r="I11" s="839"/>
      <c r="J11" s="824"/>
      <c r="K11" s="829"/>
      <c r="L11" s="830"/>
      <c r="M11" s="831"/>
      <c r="N11" s="824"/>
      <c r="O11" s="829"/>
      <c r="P11" s="830"/>
      <c r="Q11" s="831"/>
      <c r="R11" s="824"/>
      <c r="S11" s="829"/>
      <c r="T11" s="830"/>
      <c r="U11" s="831"/>
      <c r="V11" s="824"/>
    </row>
    <row r="12" spans="1:24" ht="15" x14ac:dyDescent="0.2">
      <c r="A12" s="821"/>
      <c r="B12" s="821"/>
      <c r="C12" s="822"/>
      <c r="D12" s="822"/>
      <c r="E12" s="822"/>
      <c r="F12" s="822"/>
      <c r="G12" s="193" t="s">
        <v>248</v>
      </c>
      <c r="H12" s="193" t="s">
        <v>42</v>
      </c>
      <c r="I12" s="194" t="s">
        <v>43</v>
      </c>
      <c r="J12" s="825"/>
      <c r="K12" s="192" t="s">
        <v>248</v>
      </c>
      <c r="L12" s="192" t="s">
        <v>42</v>
      </c>
      <c r="M12" s="192" t="s">
        <v>43</v>
      </c>
      <c r="N12" s="825"/>
      <c r="O12" s="192" t="s">
        <v>248</v>
      </c>
      <c r="P12" s="192" t="s">
        <v>42</v>
      </c>
      <c r="Q12" s="192" t="s">
        <v>43</v>
      </c>
      <c r="R12" s="825"/>
      <c r="S12" s="192" t="s">
        <v>248</v>
      </c>
      <c r="T12" s="192" t="s">
        <v>42</v>
      </c>
      <c r="U12" s="192" t="s">
        <v>43</v>
      </c>
      <c r="V12" s="825"/>
    </row>
    <row r="13" spans="1:24" ht="15" x14ac:dyDescent="0.2">
      <c r="A13" s="192">
        <v>1</v>
      </c>
      <c r="B13" s="192">
        <v>2</v>
      </c>
      <c r="C13" s="192">
        <v>3</v>
      </c>
      <c r="D13" s="192">
        <v>4</v>
      </c>
      <c r="E13" s="192">
        <v>5</v>
      </c>
      <c r="F13" s="192">
        <v>6</v>
      </c>
      <c r="G13" s="192">
        <v>7</v>
      </c>
      <c r="H13" s="192">
        <v>8</v>
      </c>
      <c r="I13" s="192">
        <v>9</v>
      </c>
      <c r="J13" s="192">
        <v>10</v>
      </c>
      <c r="K13" s="192">
        <v>11</v>
      </c>
      <c r="L13" s="192">
        <v>12</v>
      </c>
      <c r="M13" s="192">
        <v>13</v>
      </c>
      <c r="N13" s="192">
        <v>14</v>
      </c>
      <c r="O13" s="192">
        <v>15</v>
      </c>
      <c r="P13" s="192">
        <v>16</v>
      </c>
      <c r="Q13" s="192">
        <v>17</v>
      </c>
      <c r="R13" s="192">
        <v>18</v>
      </c>
      <c r="S13" s="192">
        <v>19</v>
      </c>
      <c r="T13" s="192">
        <v>20</v>
      </c>
      <c r="U13" s="192">
        <v>21</v>
      </c>
      <c r="V13" s="192">
        <v>22</v>
      </c>
    </row>
    <row r="14" spans="1:24" ht="15" x14ac:dyDescent="0.2">
      <c r="A14" s="840" t="s">
        <v>208</v>
      </c>
      <c r="B14" s="841"/>
      <c r="C14" s="366"/>
      <c r="D14" s="366"/>
      <c r="E14" s="366"/>
      <c r="F14" s="192"/>
      <c r="G14" s="192"/>
      <c r="H14" s="192"/>
      <c r="I14" s="192"/>
      <c r="J14" s="192"/>
      <c r="K14" s="192"/>
      <c r="L14" s="192"/>
      <c r="M14" s="192"/>
      <c r="N14" s="192"/>
      <c r="O14" s="192"/>
      <c r="P14" s="192"/>
      <c r="Q14" s="192"/>
      <c r="R14" s="192"/>
      <c r="S14" s="192"/>
      <c r="T14" s="192"/>
      <c r="U14" s="192"/>
      <c r="V14" s="192"/>
    </row>
    <row r="15" spans="1:24" s="372" customFormat="1" ht="42.75" x14ac:dyDescent="0.2">
      <c r="A15" s="340">
        <v>1</v>
      </c>
      <c r="B15" s="368" t="s">
        <v>207</v>
      </c>
      <c r="C15" s="369">
        <v>140.63</v>
      </c>
      <c r="D15" s="369">
        <v>19.96</v>
      </c>
      <c r="E15" s="369">
        <v>1590.71</v>
      </c>
      <c r="F15" s="573" t="s">
        <v>961</v>
      </c>
      <c r="G15" s="371">
        <v>154.88331182550107</v>
      </c>
      <c r="H15" s="371">
        <v>21.983011477188374</v>
      </c>
      <c r="I15" s="371">
        <v>1751.9336766973106</v>
      </c>
      <c r="J15" s="713" t="s">
        <v>964</v>
      </c>
      <c r="K15" s="369">
        <v>4.5850162528144809</v>
      </c>
      <c r="L15" s="369">
        <v>0.65076387972820193</v>
      </c>
      <c r="M15" s="369">
        <v>51.862555667457322</v>
      </c>
      <c r="N15" s="370" t="s">
        <v>976</v>
      </c>
      <c r="O15" s="370" t="s">
        <v>805</v>
      </c>
      <c r="P15" s="370" t="s">
        <v>805</v>
      </c>
      <c r="Q15" s="370" t="s">
        <v>805</v>
      </c>
      <c r="R15" s="370" t="s">
        <v>805</v>
      </c>
      <c r="S15" s="370">
        <v>170.12463802046651</v>
      </c>
      <c r="T15" s="370">
        <v>24.146254532379377</v>
      </c>
      <c r="U15" s="370">
        <v>1924.333093547154</v>
      </c>
      <c r="V15" s="370" t="s">
        <v>975</v>
      </c>
    </row>
    <row r="16" spans="1:24" s="372" customFormat="1" ht="28.5" x14ac:dyDescent="0.2">
      <c r="A16" s="340">
        <v>2</v>
      </c>
      <c r="B16" s="368" t="s">
        <v>151</v>
      </c>
      <c r="C16" s="369">
        <v>216.93460298064295</v>
      </c>
      <c r="D16" s="369">
        <v>30.790120710329472</v>
      </c>
      <c r="E16" s="369">
        <v>2453.8152763090275</v>
      </c>
      <c r="F16" s="573" t="s">
        <v>962</v>
      </c>
      <c r="G16" s="371">
        <v>238.12024387597785</v>
      </c>
      <c r="H16" s="371">
        <v>33.797056586535717</v>
      </c>
      <c r="I16" s="371">
        <v>2693.4526995374863</v>
      </c>
      <c r="J16" s="713" t="s">
        <v>965</v>
      </c>
      <c r="K16" s="369">
        <v>38.460366886853201</v>
      </c>
      <c r="L16" s="369">
        <v>5.4587849183075434</v>
      </c>
      <c r="M16" s="369">
        <v>435.03726239483927</v>
      </c>
      <c r="N16" s="370" t="s">
        <v>978</v>
      </c>
      <c r="O16" s="370"/>
      <c r="P16" s="370"/>
      <c r="Q16" s="370"/>
      <c r="R16" s="370"/>
      <c r="S16" s="369">
        <v>245.01213328889969</v>
      </c>
      <c r="T16" s="369">
        <v>34.775241274596013</v>
      </c>
      <c r="U16" s="369">
        <v>2771.4090204365043</v>
      </c>
      <c r="V16" s="370" t="s">
        <v>977</v>
      </c>
    </row>
    <row r="17" spans="1:22" s="372" customFormat="1" ht="28.5" x14ac:dyDescent="0.2">
      <c r="A17" s="340">
        <v>3</v>
      </c>
      <c r="B17" s="368" t="s">
        <v>152</v>
      </c>
      <c r="C17" s="369">
        <v>242.45806869182894</v>
      </c>
      <c r="D17" s="369">
        <v>34.412735910466509</v>
      </c>
      <c r="E17" s="369">
        <v>2742.5191953977046</v>
      </c>
      <c r="F17" s="573" t="s">
        <v>963</v>
      </c>
      <c r="G17" s="371">
        <v>266.53693113686978</v>
      </c>
      <c r="H17" s="371">
        <v>37.830314623422602</v>
      </c>
      <c r="I17" s="371">
        <v>3014.8827542397075</v>
      </c>
      <c r="J17" s="714" t="s">
        <v>994</v>
      </c>
      <c r="K17" s="370">
        <v>20.487625058704964</v>
      </c>
      <c r="L17" s="370">
        <v>2.9078645820362019</v>
      </c>
      <c r="M17" s="370">
        <v>231.74194735925883</v>
      </c>
      <c r="N17" s="370" t="s">
        <v>996</v>
      </c>
      <c r="O17" s="370"/>
      <c r="P17" s="370"/>
      <c r="Q17" s="370"/>
      <c r="R17" s="370"/>
      <c r="S17" s="370">
        <v>180.5495368449632</v>
      </c>
      <c r="T17" s="370">
        <v>25.625888895864787</v>
      </c>
      <c r="U17" s="370">
        <v>2042.2523910591722</v>
      </c>
      <c r="V17" s="720">
        <v>43891</v>
      </c>
    </row>
    <row r="18" spans="1:22" ht="15" x14ac:dyDescent="0.2">
      <c r="A18" s="840" t="s">
        <v>209</v>
      </c>
      <c r="B18" s="841"/>
      <c r="C18" s="196"/>
      <c r="D18" s="196"/>
      <c r="E18" s="196"/>
      <c r="F18" s="196"/>
      <c r="G18" s="196"/>
      <c r="H18" s="196"/>
      <c r="I18" s="196"/>
      <c r="J18" s="196"/>
      <c r="K18" s="196"/>
      <c r="L18" s="196"/>
      <c r="M18" s="196"/>
      <c r="N18" s="196"/>
      <c r="O18" s="196"/>
      <c r="P18" s="196"/>
      <c r="Q18" s="196"/>
      <c r="R18" s="196"/>
      <c r="S18" s="196"/>
      <c r="T18" s="196"/>
      <c r="U18" s="196"/>
      <c r="V18" s="196"/>
    </row>
    <row r="19" spans="1:22" ht="15" x14ac:dyDescent="0.2">
      <c r="A19" s="192">
        <v>4</v>
      </c>
      <c r="B19" s="195" t="s">
        <v>198</v>
      </c>
      <c r="C19" s="367">
        <v>0</v>
      </c>
      <c r="D19" s="367">
        <v>0</v>
      </c>
      <c r="E19" s="367">
        <v>0</v>
      </c>
      <c r="F19" s="714" t="s">
        <v>805</v>
      </c>
      <c r="G19" s="431">
        <v>0</v>
      </c>
      <c r="H19" s="431">
        <v>0</v>
      </c>
      <c r="I19" s="431">
        <v>0</v>
      </c>
      <c r="J19" s="196"/>
      <c r="K19" s="196"/>
      <c r="L19" s="196"/>
      <c r="M19" s="196"/>
      <c r="N19" s="196"/>
      <c r="O19" s="196"/>
      <c r="P19" s="196"/>
      <c r="Q19" s="196"/>
      <c r="R19" s="196"/>
      <c r="S19" s="196"/>
      <c r="T19" s="196"/>
      <c r="U19" s="196"/>
      <c r="V19" s="196"/>
    </row>
    <row r="20" spans="1:22" s="372" customFormat="1" ht="15" x14ac:dyDescent="0.2">
      <c r="A20" s="427">
        <v>5</v>
      </c>
      <c r="B20" s="368" t="s">
        <v>130</v>
      </c>
      <c r="C20" s="711">
        <v>4.6975703762918979</v>
      </c>
      <c r="D20" s="711">
        <v>0.66673899389025293</v>
      </c>
      <c r="E20" s="711">
        <v>53.135690629817852</v>
      </c>
      <c r="F20" s="715" t="s">
        <v>960</v>
      </c>
      <c r="G20" s="369">
        <v>5.2195226403243309</v>
      </c>
      <c r="H20" s="369">
        <v>0.74082110432250337</v>
      </c>
      <c r="I20" s="369">
        <v>59.039656255353165</v>
      </c>
      <c r="J20" s="717">
        <v>0.7330902777777778</v>
      </c>
      <c r="K20" s="369">
        <v>5.2195226403243309</v>
      </c>
      <c r="L20" s="369">
        <v>0.74082110432250337</v>
      </c>
      <c r="M20" s="369">
        <v>59.039656255353165</v>
      </c>
      <c r="N20" s="719" t="s">
        <v>995</v>
      </c>
      <c r="O20" s="370"/>
      <c r="P20" s="370"/>
      <c r="Q20" s="370"/>
      <c r="R20" s="370"/>
      <c r="S20" s="369"/>
      <c r="T20" s="369"/>
      <c r="U20" s="369"/>
      <c r="V20" s="370"/>
    </row>
    <row r="21" spans="1:22" s="372" customFormat="1" ht="25.5" x14ac:dyDescent="0.2">
      <c r="A21" s="194">
        <v>6</v>
      </c>
      <c r="B21" s="169" t="s">
        <v>959</v>
      </c>
      <c r="C21" s="711">
        <v>24.499636270199282</v>
      </c>
      <c r="D21" s="711">
        <v>3.4773002912122428</v>
      </c>
      <c r="E21" s="711">
        <v>277.12306343858847</v>
      </c>
      <c r="F21" s="718" t="s">
        <v>993</v>
      </c>
      <c r="G21" s="712">
        <v>27.221818077999203</v>
      </c>
      <c r="H21" s="712">
        <v>3.8636669902358252</v>
      </c>
      <c r="I21" s="712">
        <v>307.91451493176498</v>
      </c>
      <c r="J21" s="717" t="s">
        <v>992</v>
      </c>
      <c r="K21" s="716"/>
      <c r="L21" s="716"/>
      <c r="M21" s="716"/>
      <c r="N21" s="716"/>
      <c r="O21" s="572"/>
      <c r="P21" s="572"/>
      <c r="Q21" s="572"/>
      <c r="R21" s="572"/>
      <c r="S21" s="572"/>
      <c r="T21" s="572"/>
      <c r="U21" s="572"/>
      <c r="V21" s="572"/>
    </row>
    <row r="22" spans="1:22" s="710" customFormat="1" x14ac:dyDescent="0.2">
      <c r="A22" s="704" t="s">
        <v>796</v>
      </c>
      <c r="B22" s="843" t="s">
        <v>990</v>
      </c>
      <c r="C22" s="843"/>
      <c r="D22" s="843"/>
      <c r="E22" s="843"/>
      <c r="F22" s="843"/>
      <c r="G22" s="843"/>
      <c r="H22" s="843"/>
      <c r="I22" s="843"/>
      <c r="J22" s="843"/>
      <c r="K22" s="843"/>
      <c r="L22" s="843"/>
      <c r="M22" s="843"/>
      <c r="N22" s="843"/>
      <c r="O22" s="843"/>
      <c r="P22" s="843"/>
      <c r="Q22" s="843"/>
      <c r="R22" s="843"/>
      <c r="S22" s="843"/>
      <c r="T22" s="843"/>
      <c r="U22" s="843"/>
      <c r="V22" s="843"/>
    </row>
    <row r="23" spans="1:22" s="710" customFormat="1" x14ac:dyDescent="0.2">
      <c r="A23" s="704"/>
      <c r="B23" s="705" t="s">
        <v>991</v>
      </c>
      <c r="C23" s="705"/>
      <c r="D23" s="705"/>
      <c r="E23" s="705"/>
      <c r="F23" s="705"/>
      <c r="G23" s="705"/>
      <c r="H23" s="705"/>
      <c r="I23" s="705"/>
      <c r="J23" s="705"/>
      <c r="K23" s="705"/>
      <c r="L23" s="705"/>
      <c r="M23" s="705"/>
      <c r="N23" s="705"/>
      <c r="O23" s="705"/>
      <c r="P23" s="705"/>
      <c r="Q23" s="705"/>
      <c r="R23" s="705"/>
      <c r="S23" s="705"/>
      <c r="T23" s="705"/>
      <c r="U23" s="705"/>
      <c r="V23" s="705"/>
    </row>
    <row r="24" spans="1:22" ht="14.25" x14ac:dyDescent="0.2">
      <c r="A24" s="842" t="s">
        <v>164</v>
      </c>
      <c r="B24" s="842"/>
      <c r="C24" s="842"/>
      <c r="D24" s="842"/>
      <c r="E24" s="842"/>
      <c r="F24" s="842"/>
      <c r="G24" s="842"/>
      <c r="H24" s="842"/>
      <c r="I24" s="842"/>
      <c r="J24" s="842"/>
      <c r="K24" s="842"/>
      <c r="L24" s="842"/>
      <c r="M24" s="842"/>
      <c r="N24" s="842"/>
      <c r="O24" s="842"/>
      <c r="P24" s="842"/>
      <c r="Q24" s="842"/>
      <c r="R24" s="842"/>
      <c r="S24" s="842"/>
      <c r="T24" s="842"/>
      <c r="U24" s="842"/>
      <c r="V24" s="842"/>
    </row>
    <row r="25" spans="1:22" ht="14.25" x14ac:dyDescent="0.2">
      <c r="A25" s="197"/>
      <c r="B25" s="197"/>
      <c r="C25" s="197"/>
      <c r="D25" s="197"/>
      <c r="E25" s="197"/>
      <c r="F25" s="197"/>
      <c r="G25" s="197"/>
      <c r="H25" s="197"/>
      <c r="I25" s="197"/>
      <c r="J25" s="197"/>
      <c r="K25" s="432"/>
      <c r="L25" s="432"/>
      <c r="M25" s="432"/>
      <c r="N25" s="197"/>
      <c r="O25" s="197"/>
      <c r="P25" s="197"/>
      <c r="Q25" s="197"/>
      <c r="R25" s="197"/>
      <c r="S25" s="432"/>
      <c r="T25" s="432"/>
      <c r="U25" s="432"/>
      <c r="V25" s="197"/>
    </row>
    <row r="26" spans="1:22" x14ac:dyDescent="0.2">
      <c r="A26" s="85"/>
      <c r="B26" s="85"/>
      <c r="C26" s="85"/>
      <c r="D26" s="85"/>
      <c r="E26" s="85"/>
      <c r="F26" s="85"/>
      <c r="G26" s="85"/>
      <c r="H26" s="85"/>
      <c r="I26" s="85"/>
      <c r="J26" s="85"/>
      <c r="K26" s="85"/>
      <c r="L26" s="85"/>
      <c r="M26" s="85"/>
      <c r="N26" s="85"/>
      <c r="O26" s="85"/>
      <c r="P26" s="85"/>
      <c r="Q26" s="85"/>
      <c r="R26" s="85"/>
    </row>
    <row r="27" spans="1:22" ht="15.75" customHeight="1" x14ac:dyDescent="0.25">
      <c r="A27" s="375" t="s">
        <v>11</v>
      </c>
      <c r="B27" s="375"/>
      <c r="C27" s="375"/>
      <c r="D27" s="375"/>
      <c r="E27" s="375"/>
      <c r="F27" s="375"/>
      <c r="G27" s="375"/>
      <c r="H27" s="375"/>
      <c r="I27" s="375"/>
      <c r="J27" s="375"/>
      <c r="K27" s="375"/>
      <c r="L27" s="375"/>
      <c r="M27" s="375"/>
      <c r="N27" s="136"/>
      <c r="O27" s="136"/>
      <c r="P27" s="136"/>
      <c r="Q27" s="14"/>
      <c r="R27"/>
      <c r="S27" s="335"/>
      <c r="T27" s="335"/>
      <c r="U27" s="363" t="s">
        <v>12</v>
      </c>
    </row>
    <row r="28" spans="1:22" ht="15.75" customHeight="1" x14ac:dyDescent="0.2">
      <c r="A28" s="136"/>
      <c r="B28" s="136"/>
      <c r="C28" s="136"/>
      <c r="D28" s="136"/>
      <c r="E28" s="136"/>
      <c r="F28" s="136"/>
      <c r="G28" s="136"/>
      <c r="H28" s="136"/>
      <c r="I28" s="136"/>
      <c r="J28" s="136"/>
      <c r="K28" s="136"/>
      <c r="L28" s="136"/>
      <c r="M28" s="136"/>
      <c r="N28" s="136"/>
      <c r="O28" s="136"/>
      <c r="P28" s="136"/>
      <c r="Q28" s="335"/>
      <c r="R28" s="335"/>
      <c r="S28" s="335"/>
      <c r="T28" s="335"/>
      <c r="U28" s="363" t="s">
        <v>988</v>
      </c>
    </row>
    <row r="29" spans="1:22" ht="15.75" customHeight="1" x14ac:dyDescent="0.2">
      <c r="A29" s="136" t="s">
        <v>13</v>
      </c>
      <c r="B29" s="136"/>
      <c r="C29" s="136"/>
      <c r="D29" s="136"/>
      <c r="E29" s="136"/>
      <c r="F29" s="136"/>
      <c r="G29" s="136"/>
      <c r="H29" s="136"/>
      <c r="I29" s="136"/>
      <c r="J29" s="136"/>
      <c r="K29" s="136"/>
      <c r="L29" s="136"/>
      <c r="M29" s="136"/>
      <c r="N29" s="136"/>
      <c r="O29" s="136"/>
      <c r="P29" s="136"/>
      <c r="Q29" s="362"/>
      <c r="R29" s="362"/>
      <c r="S29" s="334"/>
      <c r="T29" s="334"/>
      <c r="U29" s="363" t="s">
        <v>775</v>
      </c>
    </row>
    <row r="30" spans="1:22" x14ac:dyDescent="0.2">
      <c r="A30" s="377"/>
      <c r="B30" s="377"/>
      <c r="C30" s="377"/>
      <c r="D30" s="377"/>
      <c r="E30" s="377"/>
      <c r="F30" s="377"/>
      <c r="G30" s="377"/>
      <c r="H30" s="377"/>
      <c r="I30" s="377"/>
      <c r="J30" s="377"/>
      <c r="K30" s="377"/>
      <c r="L30" s="377"/>
      <c r="M30" s="377"/>
      <c r="N30" s="376"/>
      <c r="O30" s="376"/>
      <c r="P30" s="376"/>
      <c r="Q30" s="14"/>
      <c r="R30" s="339" t="s">
        <v>83</v>
      </c>
      <c r="S30" s="339"/>
      <c r="T30" s="339"/>
      <c r="U30" s="339"/>
    </row>
  </sheetData>
  <mergeCells count="30">
    <mergeCell ref="A14:B14"/>
    <mergeCell ref="A18:B18"/>
    <mergeCell ref="A24:V24"/>
    <mergeCell ref="D9:D12"/>
    <mergeCell ref="E9:E12"/>
    <mergeCell ref="G9:J9"/>
    <mergeCell ref="B22:V22"/>
    <mergeCell ref="C3:N3"/>
    <mergeCell ref="B5:S5"/>
    <mergeCell ref="G8:N8"/>
    <mergeCell ref="G10:I11"/>
    <mergeCell ref="J10:J12"/>
    <mergeCell ref="K10:M11"/>
    <mergeCell ref="N10:N12"/>
    <mergeCell ref="U5:V5"/>
    <mergeCell ref="A7:B7"/>
    <mergeCell ref="O7:V7"/>
    <mergeCell ref="O8:V8"/>
    <mergeCell ref="A8:A12"/>
    <mergeCell ref="B8:B12"/>
    <mergeCell ref="C8:E8"/>
    <mergeCell ref="F8:F12"/>
    <mergeCell ref="V10:V12"/>
    <mergeCell ref="S10:U11"/>
    <mergeCell ref="K9:N9"/>
    <mergeCell ref="O9:R9"/>
    <mergeCell ref="S9:V9"/>
    <mergeCell ref="R10:R12"/>
    <mergeCell ref="O10:Q11"/>
    <mergeCell ref="C9:C12"/>
  </mergeCells>
  <printOptions horizontalCentered="1" verticalCentered="1"/>
  <pageMargins left="0.70866141732283505" right="0.70866141732283505" top="0.196850393700787" bottom="0.196850393700787" header="0.31496062992126" footer="0.31496062992126"/>
  <pageSetup paperSize="9" scale="58" orientation="landscape" r:id="rId1"/>
  <headerFooter>
    <oddFooter>&amp;C- 44 -</oddFooter>
  </headerFooter>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10" zoomScaleSheetLayoutView="100" workbookViewId="0">
      <selection activeCell="P30" sqref="P30"/>
    </sheetView>
  </sheetViews>
  <sheetFormatPr defaultRowHeight="12.75" x14ac:dyDescent="0.2"/>
  <cols>
    <col min="1" max="1" width="5.5703125" style="264" customWidth="1"/>
    <col min="2" max="2" width="20.5703125" style="264" bestFit="1" customWidth="1"/>
    <col min="3" max="3" width="10.28515625" style="264" customWidth="1"/>
    <col min="4" max="4" width="12.85546875" style="264" customWidth="1"/>
    <col min="5" max="5" width="8.7109375" style="251" customWidth="1"/>
    <col min="6" max="7" width="8" style="251" customWidth="1"/>
    <col min="8" max="10" width="8.140625" style="251" customWidth="1"/>
    <col min="11" max="11" width="8.42578125" style="251" customWidth="1"/>
    <col min="12" max="12" width="8.140625" style="251" customWidth="1"/>
    <col min="13" max="13" width="8.85546875" style="251" customWidth="1"/>
    <col min="14" max="14" width="8.140625" style="251" customWidth="1"/>
    <col min="15" max="15" width="9.140625" style="264"/>
    <col min="16" max="16" width="12.42578125" style="264" customWidth="1"/>
    <col min="17" max="16384" width="9.140625" style="251"/>
  </cols>
  <sheetData>
    <row r="1" spans="1:16" ht="12.75" customHeight="1" x14ac:dyDescent="0.2">
      <c r="D1" s="1030"/>
      <c r="E1" s="1030"/>
      <c r="F1" s="264"/>
      <c r="G1" s="264"/>
      <c r="H1" s="264"/>
      <c r="I1" s="264"/>
      <c r="J1" s="264"/>
      <c r="K1" s="264"/>
      <c r="L1" s="264"/>
      <c r="M1" s="1032" t="s">
        <v>535</v>
      </c>
      <c r="N1" s="1032"/>
    </row>
    <row r="2" spans="1:16" ht="15.75" x14ac:dyDescent="0.25">
      <c r="A2" s="1028" t="s">
        <v>0</v>
      </c>
      <c r="B2" s="1028"/>
      <c r="C2" s="1028"/>
      <c r="D2" s="1028"/>
      <c r="E2" s="1028"/>
      <c r="F2" s="1028"/>
      <c r="G2" s="1028"/>
      <c r="H2" s="1028"/>
      <c r="I2" s="1028"/>
      <c r="J2" s="1028"/>
      <c r="K2" s="1028"/>
      <c r="L2" s="1028"/>
      <c r="M2" s="1028"/>
      <c r="N2" s="1028"/>
    </row>
    <row r="3" spans="1:16" ht="18" x14ac:dyDescent="0.25">
      <c r="A3" s="1029" t="s">
        <v>821</v>
      </c>
      <c r="B3" s="1029"/>
      <c r="C3" s="1029"/>
      <c r="D3" s="1029"/>
      <c r="E3" s="1029"/>
      <c r="F3" s="1029"/>
      <c r="G3" s="1029"/>
      <c r="H3" s="1029"/>
      <c r="I3" s="1029"/>
      <c r="J3" s="1029"/>
      <c r="K3" s="1029"/>
      <c r="L3" s="1029"/>
      <c r="M3" s="1029"/>
      <c r="N3" s="1029"/>
    </row>
    <row r="4" spans="1:16" ht="12.75" customHeight="1" x14ac:dyDescent="0.2">
      <c r="A4" s="1027" t="s">
        <v>869</v>
      </c>
      <c r="B4" s="1027"/>
      <c r="C4" s="1027"/>
      <c r="D4" s="1027"/>
      <c r="E4" s="1027"/>
      <c r="F4" s="1027"/>
      <c r="G4" s="1027"/>
      <c r="H4" s="1027"/>
      <c r="I4" s="1027"/>
      <c r="J4" s="1027"/>
      <c r="K4" s="1027"/>
      <c r="L4" s="1027"/>
      <c r="M4" s="1027"/>
      <c r="N4" s="1027"/>
    </row>
    <row r="5" spans="1:16" s="252" customFormat="1" ht="7.5" customHeight="1" x14ac:dyDescent="0.2">
      <c r="A5" s="1027"/>
      <c r="B5" s="1027"/>
      <c r="C5" s="1027"/>
      <c r="D5" s="1027"/>
      <c r="E5" s="1027"/>
      <c r="F5" s="1027"/>
      <c r="G5" s="1027"/>
      <c r="H5" s="1027"/>
      <c r="I5" s="1027"/>
      <c r="J5" s="1027"/>
      <c r="K5" s="1027"/>
      <c r="L5" s="1027"/>
      <c r="M5" s="1027"/>
      <c r="N5" s="1027"/>
      <c r="O5" s="318"/>
      <c r="P5" s="318"/>
    </row>
    <row r="6" spans="1:16" x14ac:dyDescent="0.2">
      <c r="A6" s="1031"/>
      <c r="B6" s="1031"/>
      <c r="C6" s="1031"/>
      <c r="D6" s="1031"/>
      <c r="E6" s="1031"/>
      <c r="F6" s="1031"/>
      <c r="G6" s="1031"/>
      <c r="H6" s="1031"/>
      <c r="I6" s="1031"/>
      <c r="J6" s="1031"/>
      <c r="K6" s="1031"/>
      <c r="L6" s="1031"/>
      <c r="M6" s="1031"/>
      <c r="N6" s="1031"/>
    </row>
    <row r="7" spans="1:16" x14ac:dyDescent="0.2">
      <c r="A7" s="1038" t="s">
        <v>756</v>
      </c>
      <c r="B7" s="1038"/>
      <c r="D7" s="294"/>
      <c r="E7" s="264"/>
      <c r="F7" s="264"/>
      <c r="G7" s="264"/>
      <c r="H7" s="1034"/>
      <c r="I7" s="1034"/>
      <c r="J7" s="1034"/>
      <c r="K7" s="1034"/>
      <c r="L7" s="1034"/>
      <c r="M7" s="1034"/>
      <c r="N7" s="1034"/>
    </row>
    <row r="8" spans="1:16" ht="39" customHeight="1" x14ac:dyDescent="0.2">
      <c r="A8" s="966" t="s">
        <v>2</v>
      </c>
      <c r="B8" s="966" t="s">
        <v>3</v>
      </c>
      <c r="C8" s="1051" t="s">
        <v>486</v>
      </c>
      <c r="D8" s="1039" t="s">
        <v>84</v>
      </c>
      <c r="E8" s="1035" t="s">
        <v>85</v>
      </c>
      <c r="F8" s="1036"/>
      <c r="G8" s="1036"/>
      <c r="H8" s="1037"/>
      <c r="I8" s="966" t="s">
        <v>651</v>
      </c>
      <c r="J8" s="966"/>
      <c r="K8" s="966"/>
      <c r="L8" s="966"/>
      <c r="M8" s="966"/>
      <c r="N8" s="966"/>
      <c r="O8" s="1041" t="s">
        <v>729</v>
      </c>
      <c r="P8" s="1041"/>
    </row>
    <row r="9" spans="1:16" ht="44.45" customHeight="1" x14ac:dyDescent="0.2">
      <c r="A9" s="966"/>
      <c r="B9" s="966"/>
      <c r="C9" s="1052"/>
      <c r="D9" s="1040"/>
      <c r="E9" s="311" t="s">
        <v>90</v>
      </c>
      <c r="F9" s="311" t="s">
        <v>19</v>
      </c>
      <c r="G9" s="311" t="s">
        <v>41</v>
      </c>
      <c r="H9" s="311" t="s">
        <v>687</v>
      </c>
      <c r="I9" s="316" t="s">
        <v>17</v>
      </c>
      <c r="J9" s="316" t="s">
        <v>652</v>
      </c>
      <c r="K9" s="316" t="s">
        <v>653</v>
      </c>
      <c r="L9" s="316" t="s">
        <v>654</v>
      </c>
      <c r="M9" s="316" t="s">
        <v>655</v>
      </c>
      <c r="N9" s="316" t="s">
        <v>656</v>
      </c>
      <c r="O9" s="329" t="s">
        <v>738</v>
      </c>
      <c r="P9" s="329" t="s">
        <v>736</v>
      </c>
    </row>
    <row r="10" spans="1:16" s="325" customFormat="1" x14ac:dyDescent="0.2">
      <c r="A10" s="323">
        <v>1</v>
      </c>
      <c r="B10" s="323">
        <v>2</v>
      </c>
      <c r="C10" s="323">
        <v>3</v>
      </c>
      <c r="D10" s="323">
        <v>4</v>
      </c>
      <c r="E10" s="323">
        <v>5</v>
      </c>
      <c r="F10" s="323">
        <v>6</v>
      </c>
      <c r="G10" s="323">
        <v>7</v>
      </c>
      <c r="H10" s="323">
        <v>8</v>
      </c>
      <c r="I10" s="323">
        <v>9</v>
      </c>
      <c r="J10" s="323">
        <v>10</v>
      </c>
      <c r="K10" s="323">
        <v>11</v>
      </c>
      <c r="L10" s="323">
        <v>12</v>
      </c>
      <c r="M10" s="323">
        <v>13</v>
      </c>
      <c r="N10" s="323">
        <v>14</v>
      </c>
      <c r="O10" s="323">
        <v>15</v>
      </c>
      <c r="P10" s="323">
        <v>16</v>
      </c>
    </row>
    <row r="11" spans="1:16" x14ac:dyDescent="0.2">
      <c r="A11" s="268">
        <v>1</v>
      </c>
      <c r="B11" s="9" t="s">
        <v>757</v>
      </c>
      <c r="C11" s="268">
        <v>0</v>
      </c>
      <c r="D11" s="268">
        <v>0</v>
      </c>
      <c r="E11" s="268">
        <v>0</v>
      </c>
      <c r="F11" s="268">
        <v>0</v>
      </c>
      <c r="G11" s="268">
        <v>0</v>
      </c>
      <c r="H11" s="268">
        <v>0</v>
      </c>
      <c r="I11" s="268">
        <v>0</v>
      </c>
      <c r="J11" s="268">
        <v>0</v>
      </c>
      <c r="K11" s="268">
        <v>0</v>
      </c>
      <c r="L11" s="268">
        <v>0</v>
      </c>
      <c r="M11" s="268">
        <v>0</v>
      </c>
      <c r="N11" s="268">
        <v>0</v>
      </c>
      <c r="O11" s="268">
        <v>0</v>
      </c>
      <c r="P11" s="268">
        <v>0</v>
      </c>
    </row>
    <row r="12" spans="1:16" x14ac:dyDescent="0.2">
      <c r="A12" s="268">
        <v>2</v>
      </c>
      <c r="B12" s="9" t="s">
        <v>758</v>
      </c>
      <c r="C12" s="268">
        <v>0</v>
      </c>
      <c r="D12" s="268">
        <v>0</v>
      </c>
      <c r="E12" s="268">
        <v>0</v>
      </c>
      <c r="F12" s="268">
        <v>0</v>
      </c>
      <c r="G12" s="268">
        <v>0</v>
      </c>
      <c r="H12" s="268">
        <v>0</v>
      </c>
      <c r="I12" s="268">
        <v>0</v>
      </c>
      <c r="J12" s="268">
        <v>0</v>
      </c>
      <c r="K12" s="268">
        <v>0</v>
      </c>
      <c r="L12" s="268">
        <v>0</v>
      </c>
      <c r="M12" s="268">
        <v>0</v>
      </c>
      <c r="N12" s="268">
        <v>0</v>
      </c>
      <c r="O12" s="268">
        <v>0</v>
      </c>
      <c r="P12" s="268">
        <v>0</v>
      </c>
    </row>
    <row r="13" spans="1:16" x14ac:dyDescent="0.2">
      <c r="A13" s="268">
        <v>3</v>
      </c>
      <c r="B13" s="9" t="s">
        <v>759</v>
      </c>
      <c r="C13" s="268">
        <v>0</v>
      </c>
      <c r="D13" s="268">
        <v>0</v>
      </c>
      <c r="E13" s="268">
        <v>0</v>
      </c>
      <c r="F13" s="268">
        <v>0</v>
      </c>
      <c r="G13" s="268">
        <v>0</v>
      </c>
      <c r="H13" s="268">
        <v>0</v>
      </c>
      <c r="I13" s="268">
        <v>0</v>
      </c>
      <c r="J13" s="268">
        <v>0</v>
      </c>
      <c r="K13" s="268">
        <v>0</v>
      </c>
      <c r="L13" s="268">
        <v>0</v>
      </c>
      <c r="M13" s="268">
        <v>0</v>
      </c>
      <c r="N13" s="268">
        <v>0</v>
      </c>
      <c r="O13" s="268">
        <v>0</v>
      </c>
      <c r="P13" s="268">
        <v>0</v>
      </c>
    </row>
    <row r="14" spans="1:16" x14ac:dyDescent="0.2">
      <c r="A14" s="268">
        <v>4</v>
      </c>
      <c r="B14" s="9" t="s">
        <v>760</v>
      </c>
      <c r="C14" s="268">
        <v>0</v>
      </c>
      <c r="D14" s="268">
        <v>0</v>
      </c>
      <c r="E14" s="268">
        <v>0</v>
      </c>
      <c r="F14" s="268">
        <v>0</v>
      </c>
      <c r="G14" s="268">
        <v>0</v>
      </c>
      <c r="H14" s="268">
        <v>0</v>
      </c>
      <c r="I14" s="268">
        <v>0</v>
      </c>
      <c r="J14" s="268">
        <v>0</v>
      </c>
      <c r="K14" s="268">
        <v>0</v>
      </c>
      <c r="L14" s="268">
        <v>0</v>
      </c>
      <c r="M14" s="268">
        <v>0</v>
      </c>
      <c r="N14" s="268">
        <v>0</v>
      </c>
      <c r="O14" s="268">
        <v>0</v>
      </c>
      <c r="P14" s="268">
        <v>0</v>
      </c>
    </row>
    <row r="15" spans="1:16" x14ac:dyDescent="0.2">
      <c r="A15" s="268">
        <v>5</v>
      </c>
      <c r="B15" s="9" t="s">
        <v>761</v>
      </c>
      <c r="C15" s="268">
        <v>0</v>
      </c>
      <c r="D15" s="268">
        <v>0</v>
      </c>
      <c r="E15" s="268">
        <v>0</v>
      </c>
      <c r="F15" s="268">
        <v>0</v>
      </c>
      <c r="G15" s="268">
        <v>0</v>
      </c>
      <c r="H15" s="268">
        <v>0</v>
      </c>
      <c r="I15" s="268">
        <v>0</v>
      </c>
      <c r="J15" s="268">
        <v>0</v>
      </c>
      <c r="K15" s="268">
        <v>0</v>
      </c>
      <c r="L15" s="268">
        <v>0</v>
      </c>
      <c r="M15" s="268">
        <v>0</v>
      </c>
      <c r="N15" s="268">
        <v>0</v>
      </c>
      <c r="O15" s="268">
        <v>0</v>
      </c>
      <c r="P15" s="268">
        <v>0</v>
      </c>
    </row>
    <row r="16" spans="1:16" x14ac:dyDescent="0.2">
      <c r="A16" s="268">
        <v>6</v>
      </c>
      <c r="B16" s="204" t="s">
        <v>762</v>
      </c>
      <c r="C16" s="268">
        <v>0</v>
      </c>
      <c r="D16" s="268">
        <v>0</v>
      </c>
      <c r="E16" s="268">
        <v>0</v>
      </c>
      <c r="F16" s="268">
        <v>0</v>
      </c>
      <c r="G16" s="268">
        <v>0</v>
      </c>
      <c r="H16" s="268">
        <v>0</v>
      </c>
      <c r="I16" s="268">
        <v>0</v>
      </c>
      <c r="J16" s="268">
        <v>0</v>
      </c>
      <c r="K16" s="268">
        <v>0</v>
      </c>
      <c r="L16" s="268">
        <v>0</v>
      </c>
      <c r="M16" s="268">
        <v>0</v>
      </c>
      <c r="N16" s="268">
        <v>0</v>
      </c>
      <c r="O16" s="268">
        <v>0</v>
      </c>
      <c r="P16" s="268">
        <v>0</v>
      </c>
    </row>
    <row r="17" spans="1:16" x14ac:dyDescent="0.2">
      <c r="A17" s="268">
        <v>7</v>
      </c>
      <c r="B17" s="9" t="s">
        <v>763</v>
      </c>
      <c r="C17" s="268">
        <v>0</v>
      </c>
      <c r="D17" s="268">
        <v>0</v>
      </c>
      <c r="E17" s="268">
        <v>0</v>
      </c>
      <c r="F17" s="268">
        <v>0</v>
      </c>
      <c r="G17" s="268">
        <v>0</v>
      </c>
      <c r="H17" s="268">
        <v>0</v>
      </c>
      <c r="I17" s="268">
        <v>0</v>
      </c>
      <c r="J17" s="268">
        <v>0</v>
      </c>
      <c r="K17" s="268">
        <v>0</v>
      </c>
      <c r="L17" s="268">
        <v>0</v>
      </c>
      <c r="M17" s="268">
        <v>0</v>
      </c>
      <c r="N17" s="268">
        <v>0</v>
      </c>
      <c r="O17" s="268">
        <v>0</v>
      </c>
      <c r="P17" s="268">
        <v>0</v>
      </c>
    </row>
    <row r="18" spans="1:16" x14ac:dyDescent="0.2">
      <c r="A18" s="268">
        <v>8</v>
      </c>
      <c r="B18" s="9" t="s">
        <v>764</v>
      </c>
      <c r="C18" s="268">
        <v>0</v>
      </c>
      <c r="D18" s="268">
        <v>0</v>
      </c>
      <c r="E18" s="268">
        <v>0</v>
      </c>
      <c r="F18" s="268">
        <v>0</v>
      </c>
      <c r="G18" s="268">
        <v>0</v>
      </c>
      <c r="H18" s="268">
        <v>0</v>
      </c>
      <c r="I18" s="268">
        <v>0</v>
      </c>
      <c r="J18" s="268">
        <v>0</v>
      </c>
      <c r="K18" s="268">
        <v>0</v>
      </c>
      <c r="L18" s="268">
        <v>0</v>
      </c>
      <c r="M18" s="268">
        <v>0</v>
      </c>
      <c r="N18" s="268">
        <v>0</v>
      </c>
      <c r="O18" s="268">
        <v>0</v>
      </c>
      <c r="P18" s="268">
        <v>0</v>
      </c>
    </row>
    <row r="19" spans="1:16" x14ac:dyDescent="0.2">
      <c r="A19" s="268">
        <v>9</v>
      </c>
      <c r="B19" s="9" t="s">
        <v>765</v>
      </c>
      <c r="C19" s="268">
        <v>0</v>
      </c>
      <c r="D19" s="268">
        <v>0</v>
      </c>
      <c r="E19" s="268">
        <v>0</v>
      </c>
      <c r="F19" s="268">
        <v>0</v>
      </c>
      <c r="G19" s="268">
        <v>0</v>
      </c>
      <c r="H19" s="268">
        <v>0</v>
      </c>
      <c r="I19" s="268">
        <v>0</v>
      </c>
      <c r="J19" s="268">
        <v>0</v>
      </c>
      <c r="K19" s="268">
        <v>0</v>
      </c>
      <c r="L19" s="268">
        <v>0</v>
      </c>
      <c r="M19" s="268">
        <v>0</v>
      </c>
      <c r="N19" s="268">
        <v>0</v>
      </c>
      <c r="O19" s="268">
        <v>0</v>
      </c>
      <c r="P19" s="268">
        <v>0</v>
      </c>
    </row>
    <row r="20" spans="1:16" x14ac:dyDescent="0.2">
      <c r="A20" s="268">
        <v>10</v>
      </c>
      <c r="B20" s="9" t="s">
        <v>766</v>
      </c>
      <c r="C20" s="268">
        <v>0</v>
      </c>
      <c r="D20" s="268">
        <v>0</v>
      </c>
      <c r="E20" s="268">
        <v>0</v>
      </c>
      <c r="F20" s="268">
        <v>0</v>
      </c>
      <c r="G20" s="268">
        <v>0</v>
      </c>
      <c r="H20" s="268">
        <v>0</v>
      </c>
      <c r="I20" s="268">
        <v>0</v>
      </c>
      <c r="J20" s="268">
        <v>0</v>
      </c>
      <c r="K20" s="268">
        <v>0</v>
      </c>
      <c r="L20" s="268">
        <v>0</v>
      </c>
      <c r="M20" s="268">
        <v>0</v>
      </c>
      <c r="N20" s="268">
        <v>0</v>
      </c>
      <c r="O20" s="268">
        <v>0</v>
      </c>
      <c r="P20" s="268">
        <v>0</v>
      </c>
    </row>
    <row r="21" spans="1:16" x14ac:dyDescent="0.2">
      <c r="A21" s="268">
        <v>11</v>
      </c>
      <c r="B21" s="9" t="s">
        <v>767</v>
      </c>
      <c r="C21" s="268">
        <v>0</v>
      </c>
      <c r="D21" s="268">
        <v>0</v>
      </c>
      <c r="E21" s="268">
        <v>0</v>
      </c>
      <c r="F21" s="268">
        <v>0</v>
      </c>
      <c r="G21" s="268">
        <v>0</v>
      </c>
      <c r="H21" s="268">
        <v>0</v>
      </c>
      <c r="I21" s="268">
        <v>0</v>
      </c>
      <c r="J21" s="268">
        <v>0</v>
      </c>
      <c r="K21" s="268">
        <v>0</v>
      </c>
      <c r="L21" s="268">
        <v>0</v>
      </c>
      <c r="M21" s="268">
        <v>0</v>
      </c>
      <c r="N21" s="268">
        <v>0</v>
      </c>
      <c r="O21" s="268">
        <v>0</v>
      </c>
      <c r="P21" s="268">
        <v>0</v>
      </c>
    </row>
    <row r="22" spans="1:16" s="253" customFormat="1" x14ac:dyDescent="0.2">
      <c r="A22" s="1047" t="s">
        <v>17</v>
      </c>
      <c r="B22" s="1048"/>
      <c r="C22" s="324">
        <v>0</v>
      </c>
      <c r="D22" s="324">
        <v>0</v>
      </c>
      <c r="E22" s="324">
        <v>0</v>
      </c>
      <c r="F22" s="324">
        <v>0</v>
      </c>
      <c r="G22" s="324">
        <v>0</v>
      </c>
      <c r="H22" s="324">
        <v>0</v>
      </c>
      <c r="I22" s="324">
        <v>0</v>
      </c>
      <c r="J22" s="324">
        <v>0</v>
      </c>
      <c r="K22" s="324">
        <v>0</v>
      </c>
      <c r="L22" s="324">
        <v>0</v>
      </c>
      <c r="M22" s="324">
        <v>0</v>
      </c>
      <c r="N22" s="324">
        <v>0</v>
      </c>
      <c r="O22" s="324">
        <v>0</v>
      </c>
      <c r="P22" s="324">
        <v>0</v>
      </c>
    </row>
    <row r="23" spans="1:16" x14ac:dyDescent="0.2">
      <c r="A23" s="271"/>
      <c r="B23" s="271"/>
      <c r="C23" s="271"/>
      <c r="D23" s="271"/>
      <c r="E23" s="264"/>
      <c r="F23" s="264"/>
      <c r="G23" s="264"/>
      <c r="H23" s="264"/>
      <c r="I23" s="264"/>
      <c r="J23" s="264"/>
      <c r="K23" s="264"/>
      <c r="L23" s="264"/>
      <c r="M23" s="264"/>
      <c r="N23" s="264"/>
    </row>
    <row r="24" spans="1:16" x14ac:dyDescent="0.2">
      <c r="A24" s="272"/>
      <c r="B24" s="273"/>
      <c r="C24" s="273"/>
      <c r="D24" s="271"/>
      <c r="E24" s="264"/>
      <c r="F24" s="264"/>
      <c r="G24" s="264"/>
      <c r="H24" s="264"/>
      <c r="I24" s="264"/>
      <c r="J24" s="264"/>
      <c r="K24" s="264"/>
      <c r="L24" s="264"/>
      <c r="M24" s="264"/>
      <c r="N24" s="264"/>
    </row>
    <row r="25" spans="1:16" x14ac:dyDescent="0.2">
      <c r="A25" s="274"/>
      <c r="B25" s="274"/>
      <c r="C25" s="274"/>
      <c r="E25" s="264"/>
      <c r="F25" s="264"/>
      <c r="G25" s="264"/>
      <c r="H25" s="264"/>
      <c r="I25" s="264"/>
      <c r="J25" s="264"/>
      <c r="K25" s="264"/>
      <c r="L25" s="264"/>
      <c r="M25" s="264"/>
      <c r="N25" s="264"/>
    </row>
    <row r="26" spans="1:16" x14ac:dyDescent="0.2">
      <c r="A26" s="274"/>
      <c r="B26" s="274"/>
      <c r="C26" s="274"/>
      <c r="E26" s="264"/>
      <c r="F26" s="264"/>
      <c r="G26" s="264"/>
      <c r="H26" s="264"/>
      <c r="I26" s="264"/>
      <c r="J26" s="264"/>
      <c r="K26" s="264"/>
      <c r="L26" s="264"/>
      <c r="M26" s="264"/>
      <c r="N26" s="264"/>
    </row>
    <row r="27" spans="1:16" x14ac:dyDescent="0.2">
      <c r="A27" s="274"/>
      <c r="B27" s="274"/>
      <c r="C27" s="274"/>
      <c r="E27" s="264"/>
      <c r="F27" s="264"/>
      <c r="G27" s="264"/>
      <c r="H27" s="264"/>
      <c r="I27" s="264"/>
      <c r="J27" s="264"/>
      <c r="K27" s="264"/>
      <c r="L27" s="264"/>
      <c r="M27" s="264"/>
      <c r="N27" s="264"/>
    </row>
    <row r="28" spans="1:16" x14ac:dyDescent="0.2">
      <c r="A28" s="274"/>
      <c r="B28" s="274"/>
      <c r="C28" s="274"/>
      <c r="E28" s="264"/>
      <c r="F28" s="264"/>
      <c r="G28" s="264"/>
      <c r="H28" s="264"/>
      <c r="I28" s="264"/>
      <c r="J28" s="264"/>
      <c r="K28" s="264"/>
      <c r="L28" s="264"/>
      <c r="M28" s="264"/>
      <c r="N28" s="264"/>
    </row>
    <row r="29" spans="1:16" x14ac:dyDescent="0.2">
      <c r="A29" s="274" t="s">
        <v>11</v>
      </c>
      <c r="D29" s="274"/>
      <c r="E29" s="264"/>
      <c r="F29" s="274"/>
      <c r="G29" s="274"/>
      <c r="H29" s="274"/>
      <c r="I29" s="274"/>
      <c r="J29" s="274"/>
      <c r="K29" s="274"/>
      <c r="L29" s="274"/>
      <c r="M29" s="274"/>
      <c r="N29" s="274"/>
      <c r="P29" s="363" t="s">
        <v>12</v>
      </c>
    </row>
    <row r="30" spans="1:16" ht="12.75" customHeight="1" x14ac:dyDescent="0.2">
      <c r="E30" s="274"/>
      <c r="F30" s="406"/>
      <c r="G30" s="406"/>
      <c r="H30" s="406"/>
      <c r="I30" s="406"/>
      <c r="J30" s="406"/>
      <c r="K30" s="406"/>
      <c r="L30" s="406"/>
      <c r="M30" s="406"/>
      <c r="N30" s="406"/>
      <c r="P30" s="363" t="s">
        <v>956</v>
      </c>
    </row>
    <row r="31" spans="1:16" ht="12.75" customHeight="1" x14ac:dyDescent="0.2">
      <c r="E31" s="406"/>
      <c r="F31" s="406"/>
      <c r="G31" s="406"/>
      <c r="H31" s="406"/>
      <c r="I31" s="406"/>
      <c r="J31" s="406"/>
      <c r="K31" s="406"/>
      <c r="L31" s="406"/>
      <c r="M31" s="406"/>
      <c r="N31" s="406"/>
      <c r="P31" s="363" t="s">
        <v>775</v>
      </c>
    </row>
    <row r="32" spans="1:16" x14ac:dyDescent="0.2">
      <c r="A32" s="274"/>
      <c r="B32" s="274"/>
      <c r="E32" s="264"/>
      <c r="F32" s="274"/>
      <c r="G32" s="274"/>
      <c r="H32" s="274"/>
      <c r="I32" s="274"/>
      <c r="J32" s="274"/>
      <c r="K32" s="274"/>
      <c r="L32" s="274" t="s">
        <v>730</v>
      </c>
      <c r="M32" s="274"/>
      <c r="N32" s="274"/>
    </row>
    <row r="34" spans="1:14" x14ac:dyDescent="0.2">
      <c r="A34" s="1033"/>
      <c r="B34" s="1033"/>
      <c r="C34" s="1033"/>
      <c r="D34" s="1033"/>
      <c r="E34" s="1033"/>
      <c r="F34" s="1033"/>
      <c r="G34" s="1033"/>
      <c r="H34" s="1033"/>
      <c r="I34" s="1033"/>
      <c r="J34" s="1033"/>
      <c r="K34" s="1033"/>
      <c r="L34" s="1033"/>
      <c r="M34" s="1033"/>
      <c r="N34" s="1033"/>
    </row>
  </sheetData>
  <mergeCells count="17">
    <mergeCell ref="A34:N34"/>
    <mergeCell ref="C8:C9"/>
    <mergeCell ref="A7:B7"/>
    <mergeCell ref="H7:N7"/>
    <mergeCell ref="A8:A9"/>
    <mergeCell ref="B8:B9"/>
    <mergeCell ref="D8:D9"/>
    <mergeCell ref="E8:H8"/>
    <mergeCell ref="A22:B22"/>
    <mergeCell ref="O8:P8"/>
    <mergeCell ref="I8:N8"/>
    <mergeCell ref="A6:N6"/>
    <mergeCell ref="D1:E1"/>
    <mergeCell ref="M1:N1"/>
    <mergeCell ref="A2:N2"/>
    <mergeCell ref="A3:N3"/>
    <mergeCell ref="A4:N5"/>
  </mergeCells>
  <printOptions horizontalCentered="1" verticalCentered="1"/>
  <pageMargins left="0.70866141732283505" right="0.70866141732283505" top="0.196850393700787" bottom="0.196850393700787" header="0.31496062992126" footer="0.31496062992126"/>
  <pageSetup paperSize="9" scale="87" orientation="landscape" r:id="rId1"/>
  <headerFooter>
    <oddFooter>&amp;C- 96 -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13" zoomScaleSheetLayoutView="100" workbookViewId="0">
      <selection activeCell="P30" sqref="P30"/>
    </sheetView>
  </sheetViews>
  <sheetFormatPr defaultRowHeight="12.75" x14ac:dyDescent="0.2"/>
  <cols>
    <col min="1" max="1" width="5.5703125" style="264" customWidth="1"/>
    <col min="2" max="2" width="20.5703125" style="264" bestFit="1" customWidth="1"/>
    <col min="3" max="3" width="10.28515625" style="264" customWidth="1"/>
    <col min="4" max="4" width="12.85546875" style="264" customWidth="1"/>
    <col min="5" max="5" width="8.7109375" style="251" customWidth="1"/>
    <col min="6" max="7" width="8" style="251" customWidth="1"/>
    <col min="8" max="10" width="8.140625" style="251" customWidth="1"/>
    <col min="11" max="11" width="8.42578125" style="251" customWidth="1"/>
    <col min="12" max="12" width="8.140625" style="251" customWidth="1"/>
    <col min="13" max="13" width="11.28515625" style="251" customWidth="1"/>
    <col min="14" max="14" width="11.85546875" style="251" customWidth="1"/>
    <col min="15" max="15" width="9.140625" style="264"/>
    <col min="16" max="16" width="12" style="264" customWidth="1"/>
    <col min="17" max="16384" width="9.140625" style="251"/>
  </cols>
  <sheetData>
    <row r="1" spans="1:16" ht="12.75" customHeight="1" x14ac:dyDescent="0.2">
      <c r="D1" s="1030"/>
      <c r="E1" s="1030"/>
      <c r="F1" s="264"/>
      <c r="G1" s="264"/>
      <c r="H1" s="264"/>
      <c r="I1" s="264"/>
      <c r="J1" s="264"/>
      <c r="K1" s="264"/>
      <c r="L1" s="264"/>
      <c r="M1" s="1032" t="s">
        <v>657</v>
      </c>
      <c r="N1" s="1032"/>
    </row>
    <row r="2" spans="1:16" ht="15.75" x14ac:dyDescent="0.25">
      <c r="A2" s="1028" t="s">
        <v>0</v>
      </c>
      <c r="B2" s="1028"/>
      <c r="C2" s="1028"/>
      <c r="D2" s="1028"/>
      <c r="E2" s="1028"/>
      <c r="F2" s="1028"/>
      <c r="G2" s="1028"/>
      <c r="H2" s="1028"/>
      <c r="I2" s="1028"/>
      <c r="J2" s="1028"/>
      <c r="K2" s="1028"/>
      <c r="L2" s="1028"/>
      <c r="M2" s="1028"/>
      <c r="N2" s="1028"/>
    </row>
    <row r="3" spans="1:16" ht="18" x14ac:dyDescent="0.25">
      <c r="A3" s="1029" t="s">
        <v>821</v>
      </c>
      <c r="B3" s="1029"/>
      <c r="C3" s="1029"/>
      <c r="D3" s="1029"/>
      <c r="E3" s="1029"/>
      <c r="F3" s="1029"/>
      <c r="G3" s="1029"/>
      <c r="H3" s="1029"/>
      <c r="I3" s="1029"/>
      <c r="J3" s="1029"/>
      <c r="K3" s="1029"/>
      <c r="L3" s="1029"/>
      <c r="M3" s="1029"/>
      <c r="N3" s="1029"/>
    </row>
    <row r="4" spans="1:16" ht="9.75" customHeight="1" x14ac:dyDescent="0.2">
      <c r="A4" s="1053" t="s">
        <v>870</v>
      </c>
      <c r="B4" s="1053"/>
      <c r="C4" s="1053"/>
      <c r="D4" s="1053"/>
      <c r="E4" s="1053"/>
      <c r="F4" s="1053"/>
      <c r="G4" s="1053"/>
      <c r="H4" s="1053"/>
      <c r="I4" s="1053"/>
      <c r="J4" s="1053"/>
      <c r="K4" s="1053"/>
      <c r="L4" s="1053"/>
      <c r="M4" s="1053"/>
      <c r="N4" s="1053"/>
    </row>
    <row r="5" spans="1:16" s="252" customFormat="1" ht="18.75" customHeight="1" x14ac:dyDescent="0.2">
      <c r="A5" s="1053"/>
      <c r="B5" s="1053"/>
      <c r="C5" s="1053"/>
      <c r="D5" s="1053"/>
      <c r="E5" s="1053"/>
      <c r="F5" s="1053"/>
      <c r="G5" s="1053"/>
      <c r="H5" s="1053"/>
      <c r="I5" s="1053"/>
      <c r="J5" s="1053"/>
      <c r="K5" s="1053"/>
      <c r="L5" s="1053"/>
      <c r="M5" s="1053"/>
      <c r="N5" s="1053"/>
      <c r="O5" s="318"/>
      <c r="P5" s="318"/>
    </row>
    <row r="6" spans="1:16" x14ac:dyDescent="0.2">
      <c r="A6" s="1031"/>
      <c r="B6" s="1031"/>
      <c r="C6" s="1031"/>
      <c r="D6" s="1031"/>
      <c r="E6" s="1031"/>
      <c r="F6" s="1031"/>
      <c r="G6" s="1031"/>
      <c r="H6" s="1031"/>
      <c r="I6" s="1031"/>
      <c r="J6" s="1031"/>
      <c r="K6" s="1031"/>
      <c r="L6" s="1031"/>
      <c r="M6" s="1031"/>
      <c r="N6" s="1031"/>
    </row>
    <row r="7" spans="1:16" x14ac:dyDescent="0.2">
      <c r="A7" s="1038" t="s">
        <v>756</v>
      </c>
      <c r="B7" s="1038"/>
      <c r="D7" s="294"/>
      <c r="E7" s="264"/>
      <c r="F7" s="264"/>
      <c r="G7" s="264"/>
      <c r="H7" s="1034"/>
      <c r="I7" s="1034"/>
      <c r="J7" s="1034"/>
      <c r="K7" s="1034"/>
      <c r="L7" s="1034"/>
      <c r="M7" s="1034"/>
      <c r="N7" s="1034"/>
    </row>
    <row r="8" spans="1:16" ht="39.75" customHeight="1" x14ac:dyDescent="0.2">
      <c r="A8" s="966" t="s">
        <v>2</v>
      </c>
      <c r="B8" s="966" t="s">
        <v>3</v>
      </c>
      <c r="C8" s="1051" t="s">
        <v>486</v>
      </c>
      <c r="D8" s="1039" t="s">
        <v>84</v>
      </c>
      <c r="E8" s="1035" t="s">
        <v>85</v>
      </c>
      <c r="F8" s="1036"/>
      <c r="G8" s="1036"/>
      <c r="H8" s="1037"/>
      <c r="I8" s="966" t="s">
        <v>651</v>
      </c>
      <c r="J8" s="966"/>
      <c r="K8" s="966"/>
      <c r="L8" s="966"/>
      <c r="M8" s="966"/>
      <c r="N8" s="966"/>
      <c r="O8" s="1041" t="s">
        <v>729</v>
      </c>
      <c r="P8" s="1041"/>
    </row>
    <row r="9" spans="1:16" ht="44.45" customHeight="1" x14ac:dyDescent="0.2">
      <c r="A9" s="966"/>
      <c r="B9" s="966"/>
      <c r="C9" s="1052"/>
      <c r="D9" s="1040"/>
      <c r="E9" s="311" t="s">
        <v>90</v>
      </c>
      <c r="F9" s="311" t="s">
        <v>19</v>
      </c>
      <c r="G9" s="311" t="s">
        <v>41</v>
      </c>
      <c r="H9" s="311" t="s">
        <v>687</v>
      </c>
      <c r="I9" s="316" t="s">
        <v>17</v>
      </c>
      <c r="J9" s="316" t="s">
        <v>652</v>
      </c>
      <c r="K9" s="316" t="s">
        <v>653</v>
      </c>
      <c r="L9" s="316" t="s">
        <v>654</v>
      </c>
      <c r="M9" s="316" t="s">
        <v>655</v>
      </c>
      <c r="N9" s="316" t="s">
        <v>656</v>
      </c>
      <c r="O9" s="329" t="s">
        <v>738</v>
      </c>
      <c r="P9" s="329" t="s">
        <v>736</v>
      </c>
    </row>
    <row r="10" spans="1:16" s="325" customFormat="1" x14ac:dyDescent="0.2">
      <c r="A10" s="323">
        <v>1</v>
      </c>
      <c r="B10" s="323">
        <v>2</v>
      </c>
      <c r="C10" s="323">
        <v>3</v>
      </c>
      <c r="D10" s="323">
        <v>8</v>
      </c>
      <c r="E10" s="323">
        <v>9</v>
      </c>
      <c r="F10" s="323">
        <v>10</v>
      </c>
      <c r="G10" s="323">
        <v>11</v>
      </c>
      <c r="H10" s="323">
        <v>12</v>
      </c>
      <c r="I10" s="323">
        <v>9</v>
      </c>
      <c r="J10" s="323">
        <v>10</v>
      </c>
      <c r="K10" s="323">
        <v>11</v>
      </c>
      <c r="L10" s="323">
        <v>12</v>
      </c>
      <c r="M10" s="323">
        <v>13</v>
      </c>
      <c r="N10" s="323">
        <v>14</v>
      </c>
      <c r="O10" s="323">
        <v>15</v>
      </c>
      <c r="P10" s="323">
        <v>16</v>
      </c>
    </row>
    <row r="11" spans="1:16" x14ac:dyDescent="0.2">
      <c r="A11" s="268">
        <v>1</v>
      </c>
      <c r="B11" s="9" t="s">
        <v>757</v>
      </c>
      <c r="C11" s="268">
        <v>0</v>
      </c>
      <c r="D11" s="268">
        <v>0</v>
      </c>
      <c r="E11" s="268">
        <v>0</v>
      </c>
      <c r="F11" s="268">
        <v>0</v>
      </c>
      <c r="G11" s="268">
        <v>0</v>
      </c>
      <c r="H11" s="268">
        <v>0</v>
      </c>
      <c r="I11" s="268">
        <v>0</v>
      </c>
      <c r="J11" s="268">
        <v>0</v>
      </c>
      <c r="K11" s="268">
        <v>0</v>
      </c>
      <c r="L11" s="268">
        <v>0</v>
      </c>
      <c r="M11" s="268">
        <v>0</v>
      </c>
      <c r="N11" s="268">
        <v>0</v>
      </c>
      <c r="O11" s="268">
        <v>0</v>
      </c>
      <c r="P11" s="268">
        <v>0</v>
      </c>
    </row>
    <row r="12" spans="1:16" x14ac:dyDescent="0.2">
      <c r="A12" s="268">
        <v>2</v>
      </c>
      <c r="B12" s="9" t="s">
        <v>758</v>
      </c>
      <c r="C12" s="268">
        <v>0</v>
      </c>
      <c r="D12" s="268">
        <v>0</v>
      </c>
      <c r="E12" s="268">
        <v>0</v>
      </c>
      <c r="F12" s="268">
        <v>0</v>
      </c>
      <c r="G12" s="268">
        <v>0</v>
      </c>
      <c r="H12" s="268">
        <v>0</v>
      </c>
      <c r="I12" s="268">
        <v>0</v>
      </c>
      <c r="J12" s="268">
        <v>0</v>
      </c>
      <c r="K12" s="268">
        <v>0</v>
      </c>
      <c r="L12" s="268">
        <v>0</v>
      </c>
      <c r="M12" s="268">
        <v>0</v>
      </c>
      <c r="N12" s="268">
        <v>0</v>
      </c>
      <c r="O12" s="268">
        <v>0</v>
      </c>
      <c r="P12" s="268">
        <v>0</v>
      </c>
    </row>
    <row r="13" spans="1:16" x14ac:dyDescent="0.2">
      <c r="A13" s="268">
        <v>3</v>
      </c>
      <c r="B13" s="9" t="s">
        <v>759</v>
      </c>
      <c r="C13" s="268">
        <v>0</v>
      </c>
      <c r="D13" s="268">
        <v>0</v>
      </c>
      <c r="E13" s="268">
        <v>0</v>
      </c>
      <c r="F13" s="268">
        <v>0</v>
      </c>
      <c r="G13" s="268">
        <v>0</v>
      </c>
      <c r="H13" s="268">
        <v>0</v>
      </c>
      <c r="I13" s="268">
        <v>0</v>
      </c>
      <c r="J13" s="268">
        <v>0</v>
      </c>
      <c r="K13" s="268">
        <v>0</v>
      </c>
      <c r="L13" s="268">
        <v>0</v>
      </c>
      <c r="M13" s="268">
        <v>0</v>
      </c>
      <c r="N13" s="268">
        <v>0</v>
      </c>
      <c r="O13" s="268">
        <v>0</v>
      </c>
      <c r="P13" s="268">
        <v>0</v>
      </c>
    </row>
    <row r="14" spans="1:16" x14ac:dyDescent="0.2">
      <c r="A14" s="268">
        <v>4</v>
      </c>
      <c r="B14" s="9" t="s">
        <v>760</v>
      </c>
      <c r="C14" s="268">
        <v>0</v>
      </c>
      <c r="D14" s="268">
        <v>0</v>
      </c>
      <c r="E14" s="268">
        <v>0</v>
      </c>
      <c r="F14" s="268">
        <v>0</v>
      </c>
      <c r="G14" s="268">
        <v>0</v>
      </c>
      <c r="H14" s="268">
        <v>0</v>
      </c>
      <c r="I14" s="268">
        <v>0</v>
      </c>
      <c r="J14" s="268">
        <v>0</v>
      </c>
      <c r="K14" s="268">
        <v>0</v>
      </c>
      <c r="L14" s="268">
        <v>0</v>
      </c>
      <c r="M14" s="268">
        <v>0</v>
      </c>
      <c r="N14" s="268">
        <v>0</v>
      </c>
      <c r="O14" s="268">
        <v>0</v>
      </c>
      <c r="P14" s="268">
        <v>0</v>
      </c>
    </row>
    <row r="15" spans="1:16" x14ac:dyDescent="0.2">
      <c r="A15" s="268">
        <v>5</v>
      </c>
      <c r="B15" s="9" t="s">
        <v>761</v>
      </c>
      <c r="C15" s="268">
        <v>0</v>
      </c>
      <c r="D15" s="268">
        <v>0</v>
      </c>
      <c r="E15" s="268">
        <v>0</v>
      </c>
      <c r="F15" s="268">
        <v>0</v>
      </c>
      <c r="G15" s="268">
        <v>0</v>
      </c>
      <c r="H15" s="268">
        <v>0</v>
      </c>
      <c r="I15" s="268">
        <v>0</v>
      </c>
      <c r="J15" s="268">
        <v>0</v>
      </c>
      <c r="K15" s="268">
        <v>0</v>
      </c>
      <c r="L15" s="268">
        <v>0</v>
      </c>
      <c r="M15" s="268">
        <v>0</v>
      </c>
      <c r="N15" s="268">
        <v>0</v>
      </c>
      <c r="O15" s="268">
        <v>0</v>
      </c>
      <c r="P15" s="268">
        <v>0</v>
      </c>
    </row>
    <row r="16" spans="1:16" x14ac:dyDescent="0.2">
      <c r="A16" s="268">
        <v>6</v>
      </c>
      <c r="B16" s="204" t="s">
        <v>762</v>
      </c>
      <c r="C16" s="268">
        <v>0</v>
      </c>
      <c r="D16" s="268">
        <v>0</v>
      </c>
      <c r="E16" s="268">
        <v>0</v>
      </c>
      <c r="F16" s="268">
        <v>0</v>
      </c>
      <c r="G16" s="268">
        <v>0</v>
      </c>
      <c r="H16" s="268">
        <v>0</v>
      </c>
      <c r="I16" s="268">
        <v>0</v>
      </c>
      <c r="J16" s="268">
        <v>0</v>
      </c>
      <c r="K16" s="268">
        <v>0</v>
      </c>
      <c r="L16" s="268">
        <v>0</v>
      </c>
      <c r="M16" s="268">
        <v>0</v>
      </c>
      <c r="N16" s="268">
        <v>0</v>
      </c>
      <c r="O16" s="268">
        <v>0</v>
      </c>
      <c r="P16" s="268">
        <v>0</v>
      </c>
    </row>
    <row r="17" spans="1:16" x14ac:dyDescent="0.2">
      <c r="A17" s="268">
        <v>7</v>
      </c>
      <c r="B17" s="9" t="s">
        <v>763</v>
      </c>
      <c r="C17" s="268">
        <v>0</v>
      </c>
      <c r="D17" s="268">
        <v>0</v>
      </c>
      <c r="E17" s="268">
        <v>0</v>
      </c>
      <c r="F17" s="268">
        <v>0</v>
      </c>
      <c r="G17" s="268">
        <v>0</v>
      </c>
      <c r="H17" s="268">
        <v>0</v>
      </c>
      <c r="I17" s="268">
        <v>0</v>
      </c>
      <c r="J17" s="268">
        <v>0</v>
      </c>
      <c r="K17" s="268">
        <v>0</v>
      </c>
      <c r="L17" s="268">
        <v>0</v>
      </c>
      <c r="M17" s="268">
        <v>0</v>
      </c>
      <c r="N17" s="268">
        <v>0</v>
      </c>
      <c r="O17" s="268">
        <v>0</v>
      </c>
      <c r="P17" s="268">
        <v>0</v>
      </c>
    </row>
    <row r="18" spans="1:16" x14ac:dyDescent="0.2">
      <c r="A18" s="268">
        <v>8</v>
      </c>
      <c r="B18" s="9" t="s">
        <v>764</v>
      </c>
      <c r="C18" s="268">
        <v>0</v>
      </c>
      <c r="D18" s="268">
        <v>0</v>
      </c>
      <c r="E18" s="268">
        <v>0</v>
      </c>
      <c r="F18" s="268">
        <v>0</v>
      </c>
      <c r="G18" s="268">
        <v>0</v>
      </c>
      <c r="H18" s="268">
        <v>0</v>
      </c>
      <c r="I18" s="268">
        <v>0</v>
      </c>
      <c r="J18" s="268">
        <v>0</v>
      </c>
      <c r="K18" s="268">
        <v>0</v>
      </c>
      <c r="L18" s="268">
        <v>0</v>
      </c>
      <c r="M18" s="268">
        <v>0</v>
      </c>
      <c r="N18" s="268">
        <v>0</v>
      </c>
      <c r="O18" s="268">
        <v>0</v>
      </c>
      <c r="P18" s="268">
        <v>0</v>
      </c>
    </row>
    <row r="19" spans="1:16" x14ac:dyDescent="0.2">
      <c r="A19" s="268">
        <v>9</v>
      </c>
      <c r="B19" s="9" t="s">
        <v>765</v>
      </c>
      <c r="C19" s="268">
        <v>0</v>
      </c>
      <c r="D19" s="268">
        <v>0</v>
      </c>
      <c r="E19" s="268">
        <v>0</v>
      </c>
      <c r="F19" s="268">
        <v>0</v>
      </c>
      <c r="G19" s="268">
        <v>0</v>
      </c>
      <c r="H19" s="268">
        <v>0</v>
      </c>
      <c r="I19" s="268">
        <v>0</v>
      </c>
      <c r="J19" s="268">
        <v>0</v>
      </c>
      <c r="K19" s="268">
        <v>0</v>
      </c>
      <c r="L19" s="268">
        <v>0</v>
      </c>
      <c r="M19" s="268">
        <v>0</v>
      </c>
      <c r="N19" s="268">
        <v>0</v>
      </c>
      <c r="O19" s="268">
        <v>0</v>
      </c>
      <c r="P19" s="268">
        <v>0</v>
      </c>
    </row>
    <row r="20" spans="1:16" x14ac:dyDescent="0.2">
      <c r="A20" s="268">
        <v>10</v>
      </c>
      <c r="B20" s="9" t="s">
        <v>766</v>
      </c>
      <c r="C20" s="268">
        <v>0</v>
      </c>
      <c r="D20" s="268">
        <v>0</v>
      </c>
      <c r="E20" s="268">
        <v>0</v>
      </c>
      <c r="F20" s="268">
        <v>0</v>
      </c>
      <c r="G20" s="268">
        <v>0</v>
      </c>
      <c r="H20" s="268">
        <v>0</v>
      </c>
      <c r="I20" s="268">
        <v>0</v>
      </c>
      <c r="J20" s="268">
        <v>0</v>
      </c>
      <c r="K20" s="268">
        <v>0</v>
      </c>
      <c r="L20" s="268">
        <v>0</v>
      </c>
      <c r="M20" s="268">
        <v>0</v>
      </c>
      <c r="N20" s="268">
        <v>0</v>
      </c>
      <c r="O20" s="268">
        <v>0</v>
      </c>
      <c r="P20" s="268">
        <v>0</v>
      </c>
    </row>
    <row r="21" spans="1:16" x14ac:dyDescent="0.2">
      <c r="A21" s="268">
        <v>11</v>
      </c>
      <c r="B21" s="9" t="s">
        <v>767</v>
      </c>
      <c r="C21" s="268">
        <v>0</v>
      </c>
      <c r="D21" s="268">
        <v>0</v>
      </c>
      <c r="E21" s="268">
        <v>0</v>
      </c>
      <c r="F21" s="268">
        <v>0</v>
      </c>
      <c r="G21" s="268">
        <v>0</v>
      </c>
      <c r="H21" s="268">
        <v>0</v>
      </c>
      <c r="I21" s="268">
        <v>0</v>
      </c>
      <c r="J21" s="268">
        <v>0</v>
      </c>
      <c r="K21" s="268">
        <v>0</v>
      </c>
      <c r="L21" s="268">
        <v>0</v>
      </c>
      <c r="M21" s="268">
        <v>0</v>
      </c>
      <c r="N21" s="268">
        <v>0</v>
      </c>
      <c r="O21" s="268">
        <v>0</v>
      </c>
      <c r="P21" s="268">
        <v>0</v>
      </c>
    </row>
    <row r="22" spans="1:16" s="253" customFormat="1" x14ac:dyDescent="0.2">
      <c r="A22" s="1047" t="s">
        <v>17</v>
      </c>
      <c r="B22" s="1048"/>
      <c r="C22" s="324">
        <v>0</v>
      </c>
      <c r="D22" s="324">
        <v>0</v>
      </c>
      <c r="E22" s="324">
        <v>0</v>
      </c>
      <c r="F22" s="324">
        <v>0</v>
      </c>
      <c r="G22" s="324">
        <v>0</v>
      </c>
      <c r="H22" s="324">
        <v>0</v>
      </c>
      <c r="I22" s="324">
        <v>0</v>
      </c>
      <c r="J22" s="324">
        <v>0</v>
      </c>
      <c r="K22" s="324">
        <v>0</v>
      </c>
      <c r="L22" s="324">
        <v>0</v>
      </c>
      <c r="M22" s="324">
        <v>0</v>
      </c>
      <c r="N22" s="324">
        <v>0</v>
      </c>
      <c r="O22" s="324">
        <v>0</v>
      </c>
      <c r="P22" s="324">
        <v>0</v>
      </c>
    </row>
    <row r="23" spans="1:16" x14ac:dyDescent="0.2">
      <c r="A23" s="271"/>
      <c r="B23" s="271"/>
      <c r="C23" s="271"/>
      <c r="D23" s="271"/>
      <c r="E23" s="264"/>
      <c r="F23" s="264"/>
      <c r="G23" s="264"/>
      <c r="H23" s="264"/>
      <c r="I23" s="264"/>
      <c r="J23" s="264"/>
      <c r="K23" s="264"/>
      <c r="L23" s="264"/>
      <c r="M23" s="264"/>
      <c r="N23" s="264"/>
    </row>
    <row r="24" spans="1:16" x14ac:dyDescent="0.2">
      <c r="A24" s="272"/>
      <c r="B24" s="273"/>
      <c r="C24" s="273"/>
      <c r="D24" s="271"/>
      <c r="E24" s="264"/>
      <c r="F24" s="264"/>
      <c r="G24" s="264"/>
      <c r="H24" s="264"/>
      <c r="I24" s="264"/>
      <c r="J24" s="264"/>
      <c r="K24" s="264"/>
      <c r="L24" s="264"/>
      <c r="M24" s="264"/>
      <c r="N24" s="264"/>
    </row>
    <row r="25" spans="1:16" x14ac:dyDescent="0.2">
      <c r="A25" s="274"/>
      <c r="B25" s="274"/>
      <c r="C25" s="274"/>
      <c r="E25" s="264"/>
      <c r="F25" s="264"/>
      <c r="G25" s="264"/>
      <c r="H25" s="264"/>
      <c r="I25" s="264"/>
      <c r="J25" s="264"/>
      <c r="K25" s="264"/>
      <c r="L25" s="264"/>
      <c r="M25" s="264"/>
      <c r="N25" s="264"/>
    </row>
    <row r="26" spans="1:16" x14ac:dyDescent="0.2">
      <c r="A26" s="274"/>
      <c r="B26" s="274"/>
      <c r="C26" s="274"/>
      <c r="E26" s="264"/>
      <c r="F26" s="264"/>
      <c r="G26" s="264"/>
      <c r="H26" s="264"/>
      <c r="I26" s="264"/>
      <c r="J26" s="264"/>
      <c r="K26" s="264"/>
      <c r="L26" s="264"/>
      <c r="M26" s="264"/>
      <c r="N26" s="264"/>
    </row>
    <row r="27" spans="1:16" x14ac:dyDescent="0.2">
      <c r="A27" s="274"/>
      <c r="B27" s="274"/>
      <c r="C27" s="274"/>
      <c r="E27" s="264"/>
      <c r="F27" s="264"/>
      <c r="G27" s="264"/>
      <c r="H27" s="264"/>
      <c r="I27" s="264"/>
      <c r="J27" s="264"/>
      <c r="K27" s="264"/>
      <c r="L27" s="264"/>
      <c r="M27" s="264"/>
      <c r="N27" s="264"/>
    </row>
    <row r="28" spans="1:16" x14ac:dyDescent="0.2">
      <c r="A28" s="274"/>
      <c r="B28" s="274"/>
      <c r="C28" s="274"/>
      <c r="E28" s="264"/>
      <c r="F28" s="264"/>
      <c r="G28" s="264"/>
      <c r="H28" s="264"/>
      <c r="I28" s="264"/>
      <c r="J28" s="264"/>
      <c r="K28" s="264"/>
      <c r="L28" s="264"/>
      <c r="M28" s="264"/>
      <c r="N28" s="264"/>
    </row>
    <row r="29" spans="1:16" x14ac:dyDescent="0.2">
      <c r="A29" s="274" t="s">
        <v>11</v>
      </c>
      <c r="D29" s="274"/>
      <c r="E29" s="264"/>
      <c r="F29" s="274"/>
      <c r="G29" s="274"/>
      <c r="H29" s="274"/>
      <c r="I29" s="274"/>
      <c r="J29" s="274"/>
      <c r="K29" s="274"/>
      <c r="L29" s="274"/>
      <c r="M29" s="274"/>
      <c r="N29" s="274"/>
      <c r="P29" s="363" t="s">
        <v>12</v>
      </c>
    </row>
    <row r="30" spans="1:16" ht="12.75" customHeight="1" x14ac:dyDescent="0.2">
      <c r="E30" s="274"/>
      <c r="F30" s="406"/>
      <c r="G30" s="406"/>
      <c r="H30" s="406"/>
      <c r="I30" s="406"/>
      <c r="J30" s="406"/>
      <c r="K30" s="406"/>
      <c r="L30" s="406"/>
      <c r="M30" s="406"/>
      <c r="N30" s="406"/>
      <c r="P30" s="363" t="s">
        <v>988</v>
      </c>
    </row>
    <row r="31" spans="1:16" ht="12.75" customHeight="1" x14ac:dyDescent="0.2">
      <c r="E31" s="406"/>
      <c r="F31" s="406"/>
      <c r="G31" s="406"/>
      <c r="H31" s="406"/>
      <c r="I31" s="406"/>
      <c r="J31" s="406"/>
      <c r="K31" s="406"/>
      <c r="L31" s="406"/>
      <c r="M31" s="406"/>
      <c r="N31" s="406"/>
      <c r="P31" s="363" t="s">
        <v>775</v>
      </c>
    </row>
    <row r="32" spans="1:16" x14ac:dyDescent="0.2">
      <c r="A32" s="274"/>
      <c r="B32" s="274"/>
      <c r="E32" s="264"/>
      <c r="F32" s="274"/>
      <c r="G32" s="274"/>
      <c r="H32" s="274"/>
      <c r="I32" s="274"/>
      <c r="J32" s="274"/>
      <c r="K32" s="274"/>
      <c r="L32" s="274" t="s">
        <v>730</v>
      </c>
      <c r="M32" s="274"/>
      <c r="N32" s="274"/>
    </row>
    <row r="34" spans="1:14" x14ac:dyDescent="0.2">
      <c r="A34" s="1033"/>
      <c r="B34" s="1033"/>
      <c r="C34" s="1033"/>
      <c r="D34" s="1033"/>
      <c r="E34" s="1033"/>
      <c r="F34" s="1033"/>
      <c r="G34" s="1033"/>
      <c r="H34" s="1033"/>
      <c r="I34" s="1033"/>
      <c r="J34" s="1033"/>
      <c r="K34" s="1033"/>
      <c r="L34" s="1033"/>
      <c r="M34" s="1033"/>
      <c r="N34" s="1033"/>
    </row>
  </sheetData>
  <mergeCells count="17">
    <mergeCell ref="A34:N34"/>
    <mergeCell ref="C8:C9"/>
    <mergeCell ref="A7:B7"/>
    <mergeCell ref="H7:N7"/>
    <mergeCell ref="A8:A9"/>
    <mergeCell ref="B8:B9"/>
    <mergeCell ref="D8:D9"/>
    <mergeCell ref="E8:H8"/>
    <mergeCell ref="A22:B22"/>
    <mergeCell ref="O8:P8"/>
    <mergeCell ref="I8:N8"/>
    <mergeCell ref="A6:N6"/>
    <mergeCell ref="D1:E1"/>
    <mergeCell ref="M1:N1"/>
    <mergeCell ref="A2:N2"/>
    <mergeCell ref="A3:N3"/>
    <mergeCell ref="A4:N5"/>
  </mergeCells>
  <printOptions horizontalCentered="1" verticalCentered="1"/>
  <pageMargins left="0.70866141732283505" right="0.70866141732283505" top="0.196850393700787" bottom="0.196850393700787" header="0.31496062992126" footer="0.31496062992126"/>
  <pageSetup paperSize="9" scale="84" orientation="landscape" r:id="rId1"/>
  <headerFooter>
    <oddFooter>&amp;C- 97 -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view="pageBreakPreview" topLeftCell="A13" zoomScaleSheetLayoutView="100" workbookViewId="0">
      <selection activeCell="K40" sqref="K40"/>
    </sheetView>
  </sheetViews>
  <sheetFormatPr defaultRowHeight="12.75" x14ac:dyDescent="0.2"/>
  <cols>
    <col min="1" max="1" width="5.5703125" style="264" customWidth="1"/>
    <col min="2" max="2" width="20.5703125" style="264" bestFit="1" customWidth="1"/>
    <col min="3" max="3" width="10.28515625" style="264" customWidth="1"/>
    <col min="4" max="4" width="12.85546875" style="264" customWidth="1"/>
    <col min="5" max="5" width="8.7109375" style="251" customWidth="1"/>
    <col min="6" max="7" width="8" style="251" customWidth="1"/>
    <col min="8" max="10" width="8.140625" style="251" customWidth="1"/>
    <col min="11" max="11" width="8.42578125" style="251" customWidth="1"/>
    <col min="12" max="12" width="8.140625" style="251" customWidth="1"/>
    <col min="13" max="13" width="11.28515625" style="251" customWidth="1"/>
    <col min="14" max="14" width="11.85546875" style="251" customWidth="1"/>
    <col min="15" max="15" width="9.140625" style="264"/>
    <col min="16" max="16" width="13" style="264" customWidth="1"/>
    <col min="17" max="16384" width="9.140625" style="251"/>
  </cols>
  <sheetData>
    <row r="1" spans="1:16" ht="12.75" customHeight="1" x14ac:dyDescent="0.2">
      <c r="D1" s="1030"/>
      <c r="E1" s="1030"/>
      <c r="F1" s="264"/>
      <c r="G1" s="264"/>
      <c r="H1" s="264"/>
      <c r="I1" s="264"/>
      <c r="J1" s="264"/>
      <c r="K1" s="264"/>
      <c r="L1" s="264"/>
      <c r="M1" s="1032" t="s">
        <v>670</v>
      </c>
      <c r="N1" s="1032"/>
    </row>
    <row r="2" spans="1:16" ht="15.75" x14ac:dyDescent="0.25">
      <c r="A2" s="1028" t="s">
        <v>0</v>
      </c>
      <c r="B2" s="1028"/>
      <c r="C2" s="1028"/>
      <c r="D2" s="1028"/>
      <c r="E2" s="1028"/>
      <c r="F2" s="1028"/>
      <c r="G2" s="1028"/>
      <c r="H2" s="1028"/>
      <c r="I2" s="1028"/>
      <c r="J2" s="1028"/>
      <c r="K2" s="1028"/>
      <c r="L2" s="1028"/>
      <c r="M2" s="1028"/>
      <c r="N2" s="1028"/>
    </row>
    <row r="3" spans="1:16" ht="18" x14ac:dyDescent="0.25">
      <c r="A3" s="1029" t="s">
        <v>821</v>
      </c>
      <c r="B3" s="1029"/>
      <c r="C3" s="1029"/>
      <c r="D3" s="1029"/>
      <c r="E3" s="1029"/>
      <c r="F3" s="1029"/>
      <c r="G3" s="1029"/>
      <c r="H3" s="1029"/>
      <c r="I3" s="1029"/>
      <c r="J3" s="1029"/>
      <c r="K3" s="1029"/>
      <c r="L3" s="1029"/>
      <c r="M3" s="1029"/>
      <c r="N3" s="1029"/>
    </row>
    <row r="4" spans="1:16" ht="9.75" customHeight="1" x14ac:dyDescent="0.2">
      <c r="A4" s="1053" t="s">
        <v>871</v>
      </c>
      <c r="B4" s="1053"/>
      <c r="C4" s="1053"/>
      <c r="D4" s="1053"/>
      <c r="E4" s="1053"/>
      <c r="F4" s="1053"/>
      <c r="G4" s="1053"/>
      <c r="H4" s="1053"/>
      <c r="I4" s="1053"/>
      <c r="J4" s="1053"/>
      <c r="K4" s="1053"/>
      <c r="L4" s="1053"/>
      <c r="M4" s="1053"/>
      <c r="N4" s="1053"/>
    </row>
    <row r="5" spans="1:16" s="252" customFormat="1" ht="18.75" customHeight="1" x14ac:dyDescent="0.2">
      <c r="A5" s="1053"/>
      <c r="B5" s="1053"/>
      <c r="C5" s="1053"/>
      <c r="D5" s="1053"/>
      <c r="E5" s="1053"/>
      <c r="F5" s="1053"/>
      <c r="G5" s="1053"/>
      <c r="H5" s="1053"/>
      <c r="I5" s="1053"/>
      <c r="J5" s="1053"/>
      <c r="K5" s="1053"/>
      <c r="L5" s="1053"/>
      <c r="M5" s="1053"/>
      <c r="N5" s="1053"/>
      <c r="O5" s="318"/>
      <c r="P5" s="318"/>
    </row>
    <row r="6" spans="1:16" x14ac:dyDescent="0.2">
      <c r="A6" s="1031"/>
      <c r="B6" s="1031"/>
      <c r="C6" s="1031"/>
      <c r="D6" s="1031"/>
      <c r="E6" s="1031"/>
      <c r="F6" s="1031"/>
      <c r="G6" s="1031"/>
      <c r="H6" s="1031"/>
      <c r="I6" s="1031"/>
      <c r="J6" s="1031"/>
      <c r="K6" s="1031"/>
      <c r="L6" s="1031"/>
      <c r="M6" s="1031"/>
      <c r="N6" s="1031"/>
    </row>
    <row r="7" spans="1:16" x14ac:dyDescent="0.2">
      <c r="A7" s="1038" t="s">
        <v>756</v>
      </c>
      <c r="B7" s="1038"/>
      <c r="D7" s="294"/>
      <c r="E7" s="264"/>
      <c r="F7" s="264"/>
      <c r="G7" s="264"/>
      <c r="H7" s="1034"/>
      <c r="I7" s="1034"/>
      <c r="J7" s="1034"/>
      <c r="K7" s="1034"/>
      <c r="L7" s="1034"/>
      <c r="M7" s="1034"/>
      <c r="N7" s="1034"/>
    </row>
    <row r="8" spans="1:16" ht="24.75" customHeight="1" x14ac:dyDescent="0.2">
      <c r="A8" s="966" t="s">
        <v>2</v>
      </c>
      <c r="B8" s="966" t="s">
        <v>3</v>
      </c>
      <c r="C8" s="1051" t="s">
        <v>486</v>
      </c>
      <c r="D8" s="1039" t="s">
        <v>84</v>
      </c>
      <c r="E8" s="1035" t="s">
        <v>85</v>
      </c>
      <c r="F8" s="1036"/>
      <c r="G8" s="1036"/>
      <c r="H8" s="1037"/>
      <c r="I8" s="966" t="s">
        <v>651</v>
      </c>
      <c r="J8" s="966"/>
      <c r="K8" s="966"/>
      <c r="L8" s="966"/>
      <c r="M8" s="966"/>
      <c r="N8" s="966"/>
      <c r="O8" s="1041" t="s">
        <v>729</v>
      </c>
      <c r="P8" s="1041"/>
    </row>
    <row r="9" spans="1:16" ht="44.45" customHeight="1" x14ac:dyDescent="0.2">
      <c r="A9" s="966"/>
      <c r="B9" s="966"/>
      <c r="C9" s="1052"/>
      <c r="D9" s="1040"/>
      <c r="E9" s="312" t="s">
        <v>90</v>
      </c>
      <c r="F9" s="312" t="s">
        <v>19</v>
      </c>
      <c r="G9" s="312" t="s">
        <v>41</v>
      </c>
      <c r="H9" s="312" t="s">
        <v>687</v>
      </c>
      <c r="I9" s="316" t="s">
        <v>17</v>
      </c>
      <c r="J9" s="316" t="s">
        <v>652</v>
      </c>
      <c r="K9" s="316" t="s">
        <v>653</v>
      </c>
      <c r="L9" s="316" t="s">
        <v>654</v>
      </c>
      <c r="M9" s="316" t="s">
        <v>655</v>
      </c>
      <c r="N9" s="316" t="s">
        <v>656</v>
      </c>
      <c r="O9" s="329" t="s">
        <v>738</v>
      </c>
      <c r="P9" s="329" t="s">
        <v>736</v>
      </c>
    </row>
    <row r="10" spans="1:16" s="325" customFormat="1" x14ac:dyDescent="0.2">
      <c r="A10" s="323">
        <v>1</v>
      </c>
      <c r="B10" s="323">
        <v>2</v>
      </c>
      <c r="C10" s="323">
        <v>3</v>
      </c>
      <c r="D10" s="323">
        <v>4</v>
      </c>
      <c r="E10" s="323">
        <v>5</v>
      </c>
      <c r="F10" s="323">
        <v>6</v>
      </c>
      <c r="G10" s="323">
        <v>7</v>
      </c>
      <c r="H10" s="323">
        <v>8</v>
      </c>
      <c r="I10" s="323">
        <v>9</v>
      </c>
      <c r="J10" s="323">
        <v>10</v>
      </c>
      <c r="K10" s="323">
        <v>11</v>
      </c>
      <c r="L10" s="323">
        <v>12</v>
      </c>
      <c r="M10" s="323">
        <v>13</v>
      </c>
      <c r="N10" s="323">
        <v>14</v>
      </c>
      <c r="O10" s="323">
        <v>15</v>
      </c>
      <c r="P10" s="323">
        <v>16</v>
      </c>
    </row>
    <row r="11" spans="1:16" x14ac:dyDescent="0.2">
      <c r="A11" s="268">
        <v>1</v>
      </c>
      <c r="B11" s="9" t="s">
        <v>757</v>
      </c>
      <c r="C11" s="268">
        <v>0</v>
      </c>
      <c r="D11" s="268">
        <v>0</v>
      </c>
      <c r="E11" s="268">
        <v>0</v>
      </c>
      <c r="F11" s="268">
        <v>0</v>
      </c>
      <c r="G11" s="268">
        <v>0</v>
      </c>
      <c r="H11" s="268">
        <v>0</v>
      </c>
      <c r="I11" s="268">
        <v>0</v>
      </c>
      <c r="J11" s="268">
        <v>0</v>
      </c>
      <c r="K11" s="268">
        <v>0</v>
      </c>
      <c r="L11" s="268">
        <v>0</v>
      </c>
      <c r="M11" s="268">
        <v>0</v>
      </c>
      <c r="N11" s="268">
        <v>0</v>
      </c>
      <c r="O11" s="268">
        <v>0</v>
      </c>
      <c r="P11" s="268">
        <v>0</v>
      </c>
    </row>
    <row r="12" spans="1:16" x14ac:dyDescent="0.2">
      <c r="A12" s="268">
        <v>2</v>
      </c>
      <c r="B12" s="9" t="s">
        <v>758</v>
      </c>
      <c r="C12" s="268">
        <v>0</v>
      </c>
      <c r="D12" s="268">
        <v>0</v>
      </c>
      <c r="E12" s="268">
        <v>0</v>
      </c>
      <c r="F12" s="268">
        <v>0</v>
      </c>
      <c r="G12" s="268">
        <v>0</v>
      </c>
      <c r="H12" s="268">
        <v>0</v>
      </c>
      <c r="I12" s="268">
        <v>0</v>
      </c>
      <c r="J12" s="268">
        <v>0</v>
      </c>
      <c r="K12" s="268">
        <v>0</v>
      </c>
      <c r="L12" s="268">
        <v>0</v>
      </c>
      <c r="M12" s="268">
        <v>0</v>
      </c>
      <c r="N12" s="268">
        <v>0</v>
      </c>
      <c r="O12" s="268">
        <v>0</v>
      </c>
      <c r="P12" s="268">
        <v>0</v>
      </c>
    </row>
    <row r="13" spans="1:16" x14ac:dyDescent="0.2">
      <c r="A13" s="268">
        <v>3</v>
      </c>
      <c r="B13" s="9" t="s">
        <v>759</v>
      </c>
      <c r="C13" s="268">
        <v>0</v>
      </c>
      <c r="D13" s="268">
        <v>0</v>
      </c>
      <c r="E13" s="268">
        <v>0</v>
      </c>
      <c r="F13" s="268">
        <v>0</v>
      </c>
      <c r="G13" s="268">
        <v>0</v>
      </c>
      <c r="H13" s="268">
        <v>0</v>
      </c>
      <c r="I13" s="268">
        <v>0</v>
      </c>
      <c r="J13" s="268">
        <v>0</v>
      </c>
      <c r="K13" s="268">
        <v>0</v>
      </c>
      <c r="L13" s="268">
        <v>0</v>
      </c>
      <c r="M13" s="268">
        <v>0</v>
      </c>
      <c r="N13" s="268">
        <v>0</v>
      </c>
      <c r="O13" s="268">
        <v>0</v>
      </c>
      <c r="P13" s="268">
        <v>0</v>
      </c>
    </row>
    <row r="14" spans="1:16" x14ac:dyDescent="0.2">
      <c r="A14" s="268">
        <v>4</v>
      </c>
      <c r="B14" s="9" t="s">
        <v>760</v>
      </c>
      <c r="C14" s="268">
        <v>0</v>
      </c>
      <c r="D14" s="268">
        <v>0</v>
      </c>
      <c r="E14" s="268">
        <v>0</v>
      </c>
      <c r="F14" s="268">
        <v>0</v>
      </c>
      <c r="G14" s="268">
        <v>0</v>
      </c>
      <c r="H14" s="268">
        <v>0</v>
      </c>
      <c r="I14" s="268">
        <v>0</v>
      </c>
      <c r="J14" s="268">
        <v>0</v>
      </c>
      <c r="K14" s="268">
        <v>0</v>
      </c>
      <c r="L14" s="268">
        <v>0</v>
      </c>
      <c r="M14" s="268">
        <v>0</v>
      </c>
      <c r="N14" s="268">
        <v>0</v>
      </c>
      <c r="O14" s="268">
        <v>0</v>
      </c>
      <c r="P14" s="268">
        <v>0</v>
      </c>
    </row>
    <row r="15" spans="1:16" x14ac:dyDescent="0.2">
      <c r="A15" s="268">
        <v>5</v>
      </c>
      <c r="B15" s="9" t="s">
        <v>761</v>
      </c>
      <c r="C15" s="268">
        <v>0</v>
      </c>
      <c r="D15" s="268">
        <v>0</v>
      </c>
      <c r="E15" s="268">
        <v>0</v>
      </c>
      <c r="F15" s="268">
        <v>0</v>
      </c>
      <c r="G15" s="268">
        <v>0</v>
      </c>
      <c r="H15" s="268">
        <v>0</v>
      </c>
      <c r="I15" s="268">
        <v>0</v>
      </c>
      <c r="J15" s="268">
        <v>0</v>
      </c>
      <c r="K15" s="268">
        <v>0</v>
      </c>
      <c r="L15" s="268">
        <v>0</v>
      </c>
      <c r="M15" s="268">
        <v>0</v>
      </c>
      <c r="N15" s="268">
        <v>0</v>
      </c>
      <c r="O15" s="268">
        <v>0</v>
      </c>
      <c r="P15" s="268">
        <v>0</v>
      </c>
    </row>
    <row r="16" spans="1:16" x14ac:dyDescent="0.2">
      <c r="A16" s="268">
        <v>6</v>
      </c>
      <c r="B16" s="204" t="s">
        <v>762</v>
      </c>
      <c r="C16" s="268">
        <v>0</v>
      </c>
      <c r="D16" s="268">
        <v>0</v>
      </c>
      <c r="E16" s="268">
        <v>0</v>
      </c>
      <c r="F16" s="268">
        <v>0</v>
      </c>
      <c r="G16" s="268">
        <v>0</v>
      </c>
      <c r="H16" s="268">
        <v>0</v>
      </c>
      <c r="I16" s="268">
        <v>0</v>
      </c>
      <c r="J16" s="268">
        <v>0</v>
      </c>
      <c r="K16" s="268">
        <v>0</v>
      </c>
      <c r="L16" s="268">
        <v>0</v>
      </c>
      <c r="M16" s="268">
        <v>0</v>
      </c>
      <c r="N16" s="268">
        <v>0</v>
      </c>
      <c r="O16" s="268">
        <v>0</v>
      </c>
      <c r="P16" s="268">
        <v>0</v>
      </c>
    </row>
    <row r="17" spans="1:16" x14ac:dyDescent="0.2">
      <c r="A17" s="268">
        <v>7</v>
      </c>
      <c r="B17" s="9" t="s">
        <v>763</v>
      </c>
      <c r="C17" s="268">
        <v>0</v>
      </c>
      <c r="D17" s="268">
        <v>0</v>
      </c>
      <c r="E17" s="268">
        <v>0</v>
      </c>
      <c r="F17" s="268">
        <v>0</v>
      </c>
      <c r="G17" s="268">
        <v>0</v>
      </c>
      <c r="H17" s="268">
        <v>0</v>
      </c>
      <c r="I17" s="268">
        <v>0</v>
      </c>
      <c r="J17" s="268">
        <v>0</v>
      </c>
      <c r="K17" s="268">
        <v>0</v>
      </c>
      <c r="L17" s="268">
        <v>0</v>
      </c>
      <c r="M17" s="268">
        <v>0</v>
      </c>
      <c r="N17" s="268">
        <v>0</v>
      </c>
      <c r="O17" s="268">
        <v>0</v>
      </c>
      <c r="P17" s="268">
        <v>0</v>
      </c>
    </row>
    <row r="18" spans="1:16" x14ac:dyDescent="0.2">
      <c r="A18" s="268">
        <v>8</v>
      </c>
      <c r="B18" s="9" t="s">
        <v>764</v>
      </c>
      <c r="C18" s="268">
        <v>0</v>
      </c>
      <c r="D18" s="268">
        <v>0</v>
      </c>
      <c r="E18" s="268">
        <v>0</v>
      </c>
      <c r="F18" s="268">
        <v>0</v>
      </c>
      <c r="G18" s="268">
        <v>0</v>
      </c>
      <c r="H18" s="268">
        <v>0</v>
      </c>
      <c r="I18" s="268">
        <v>0</v>
      </c>
      <c r="J18" s="268">
        <v>0</v>
      </c>
      <c r="K18" s="268">
        <v>0</v>
      </c>
      <c r="L18" s="268">
        <v>0</v>
      </c>
      <c r="M18" s="268">
        <v>0</v>
      </c>
      <c r="N18" s="268">
        <v>0</v>
      </c>
      <c r="O18" s="268">
        <v>0</v>
      </c>
      <c r="P18" s="268">
        <v>0</v>
      </c>
    </row>
    <row r="19" spans="1:16" x14ac:dyDescent="0.2">
      <c r="A19" s="268">
        <v>9</v>
      </c>
      <c r="B19" s="9" t="s">
        <v>765</v>
      </c>
      <c r="C19" s="268">
        <v>0</v>
      </c>
      <c r="D19" s="268">
        <v>0</v>
      </c>
      <c r="E19" s="268">
        <v>0</v>
      </c>
      <c r="F19" s="268">
        <v>0</v>
      </c>
      <c r="G19" s="268">
        <v>0</v>
      </c>
      <c r="H19" s="268">
        <v>0</v>
      </c>
      <c r="I19" s="268">
        <v>0</v>
      </c>
      <c r="J19" s="268">
        <v>0</v>
      </c>
      <c r="K19" s="268">
        <v>0</v>
      </c>
      <c r="L19" s="268">
        <v>0</v>
      </c>
      <c r="M19" s="268">
        <v>0</v>
      </c>
      <c r="N19" s="268">
        <v>0</v>
      </c>
      <c r="O19" s="268">
        <v>0</v>
      </c>
      <c r="P19" s="268">
        <v>0</v>
      </c>
    </row>
    <row r="20" spans="1:16" x14ac:dyDescent="0.2">
      <c r="A20" s="268">
        <v>10</v>
      </c>
      <c r="B20" s="9" t="s">
        <v>766</v>
      </c>
      <c r="C20" s="268">
        <v>0</v>
      </c>
      <c r="D20" s="268">
        <v>0</v>
      </c>
      <c r="E20" s="268">
        <v>0</v>
      </c>
      <c r="F20" s="268">
        <v>0</v>
      </c>
      <c r="G20" s="268">
        <v>0</v>
      </c>
      <c r="H20" s="268">
        <v>0</v>
      </c>
      <c r="I20" s="268">
        <v>0</v>
      </c>
      <c r="J20" s="268">
        <v>0</v>
      </c>
      <c r="K20" s="268">
        <v>0</v>
      </c>
      <c r="L20" s="268">
        <v>0</v>
      </c>
      <c r="M20" s="268">
        <v>0</v>
      </c>
      <c r="N20" s="268">
        <v>0</v>
      </c>
      <c r="O20" s="268">
        <v>0</v>
      </c>
      <c r="P20" s="268">
        <v>0</v>
      </c>
    </row>
    <row r="21" spans="1:16" x14ac:dyDescent="0.2">
      <c r="A21" s="268">
        <v>11</v>
      </c>
      <c r="B21" s="9" t="s">
        <v>767</v>
      </c>
      <c r="C21" s="268">
        <v>0</v>
      </c>
      <c r="D21" s="268">
        <v>0</v>
      </c>
      <c r="E21" s="268">
        <v>0</v>
      </c>
      <c r="F21" s="268">
        <v>0</v>
      </c>
      <c r="G21" s="268">
        <v>0</v>
      </c>
      <c r="H21" s="268">
        <v>0</v>
      </c>
      <c r="I21" s="268">
        <v>0</v>
      </c>
      <c r="J21" s="268">
        <v>0</v>
      </c>
      <c r="K21" s="268">
        <v>0</v>
      </c>
      <c r="L21" s="268">
        <v>0</v>
      </c>
      <c r="M21" s="268">
        <v>0</v>
      </c>
      <c r="N21" s="268">
        <v>0</v>
      </c>
      <c r="O21" s="268">
        <v>0</v>
      </c>
      <c r="P21" s="268">
        <v>0</v>
      </c>
    </row>
    <row r="22" spans="1:16" s="253" customFormat="1" x14ac:dyDescent="0.2">
      <c r="A22" s="324"/>
      <c r="B22" s="324" t="s">
        <v>17</v>
      </c>
      <c r="C22" s="324">
        <v>0</v>
      </c>
      <c r="D22" s="324">
        <v>0</v>
      </c>
      <c r="E22" s="324">
        <v>0</v>
      </c>
      <c r="F22" s="324">
        <v>0</v>
      </c>
      <c r="G22" s="324">
        <v>0</v>
      </c>
      <c r="H22" s="324">
        <v>0</v>
      </c>
      <c r="I22" s="324">
        <v>0</v>
      </c>
      <c r="J22" s="324">
        <v>0</v>
      </c>
      <c r="K22" s="324">
        <v>0</v>
      </c>
      <c r="L22" s="324">
        <v>0</v>
      </c>
      <c r="M22" s="324">
        <v>0</v>
      </c>
      <c r="N22" s="324">
        <v>0</v>
      </c>
      <c r="O22" s="324">
        <v>0</v>
      </c>
      <c r="P22" s="324">
        <v>0</v>
      </c>
    </row>
    <row r="23" spans="1:16" x14ac:dyDescent="0.2">
      <c r="A23" s="272"/>
      <c r="B23" s="273"/>
      <c r="C23" s="273"/>
      <c r="D23" s="271"/>
      <c r="E23" s="264"/>
      <c r="F23" s="264"/>
      <c r="G23" s="264"/>
      <c r="H23" s="264"/>
      <c r="I23" s="264"/>
      <c r="J23" s="264"/>
      <c r="K23" s="264"/>
      <c r="L23" s="264"/>
      <c r="M23" s="264"/>
      <c r="N23" s="264"/>
    </row>
    <row r="24" spans="1:16" x14ac:dyDescent="0.2">
      <c r="A24" s="274"/>
      <c r="B24" s="274"/>
      <c r="C24" s="274"/>
      <c r="E24" s="264"/>
      <c r="F24" s="264"/>
      <c r="G24" s="264"/>
      <c r="H24" s="264"/>
      <c r="I24" s="264"/>
      <c r="J24" s="264"/>
      <c r="K24" s="264"/>
      <c r="L24" s="264"/>
      <c r="M24" s="264"/>
      <c r="N24" s="264"/>
    </row>
    <row r="25" spans="1:16" x14ac:dyDescent="0.2">
      <c r="A25" s="274"/>
      <c r="B25" s="274"/>
      <c r="C25" s="274"/>
      <c r="E25" s="264"/>
      <c r="F25" s="264"/>
      <c r="G25" s="264"/>
      <c r="H25" s="264"/>
      <c r="I25" s="264"/>
      <c r="J25" s="264"/>
      <c r="K25" s="264"/>
      <c r="L25" s="264"/>
      <c r="M25" s="264"/>
      <c r="N25" s="264"/>
    </row>
    <row r="26" spans="1:16" x14ac:dyDescent="0.2">
      <c r="A26" s="274"/>
      <c r="B26" s="274"/>
      <c r="C26" s="274"/>
      <c r="E26" s="264"/>
      <c r="F26" s="264"/>
      <c r="G26" s="264"/>
      <c r="H26" s="264"/>
      <c r="I26" s="264"/>
      <c r="J26" s="264"/>
      <c r="K26" s="264"/>
      <c r="L26" s="264"/>
      <c r="M26" s="264"/>
      <c r="N26" s="264"/>
    </row>
    <row r="27" spans="1:16" x14ac:dyDescent="0.2">
      <c r="A27" s="274"/>
      <c r="B27" s="274"/>
      <c r="C27" s="274"/>
      <c r="E27" s="264"/>
      <c r="F27" s="264"/>
      <c r="G27" s="264"/>
      <c r="H27" s="264"/>
      <c r="I27" s="264"/>
      <c r="J27" s="264"/>
      <c r="K27" s="264"/>
      <c r="L27" s="264"/>
      <c r="M27" s="264"/>
      <c r="N27" s="264"/>
    </row>
    <row r="28" spans="1:16" x14ac:dyDescent="0.2">
      <c r="A28" s="274" t="s">
        <v>11</v>
      </c>
      <c r="D28" s="274"/>
      <c r="E28" s="264"/>
      <c r="F28" s="274"/>
      <c r="G28" s="274"/>
      <c r="H28" s="274"/>
      <c r="I28" s="274"/>
      <c r="J28" s="274"/>
      <c r="K28" s="274"/>
      <c r="L28" s="274"/>
      <c r="M28" s="274"/>
      <c r="N28" s="274"/>
      <c r="P28" s="363" t="s">
        <v>12</v>
      </c>
    </row>
    <row r="29" spans="1:16" ht="12.75" customHeight="1" x14ac:dyDescent="0.2">
      <c r="E29" s="274"/>
      <c r="F29" s="406"/>
      <c r="G29" s="406"/>
      <c r="H29" s="406"/>
      <c r="I29" s="406"/>
      <c r="J29" s="406"/>
      <c r="K29" s="406"/>
      <c r="L29" s="406"/>
      <c r="M29" s="406"/>
      <c r="N29" s="406"/>
      <c r="P29" s="363" t="s">
        <v>956</v>
      </c>
    </row>
    <row r="30" spans="1:16" ht="12.75" customHeight="1" x14ac:dyDescent="0.2">
      <c r="E30" s="406"/>
      <c r="F30" s="406"/>
      <c r="G30" s="406"/>
      <c r="H30" s="406"/>
      <c r="I30" s="406"/>
      <c r="J30" s="406"/>
      <c r="K30" s="406"/>
      <c r="L30" s="406"/>
      <c r="M30" s="406"/>
      <c r="N30" s="406"/>
      <c r="P30" s="363" t="s">
        <v>775</v>
      </c>
    </row>
    <row r="31" spans="1:16" x14ac:dyDescent="0.2">
      <c r="A31" s="274"/>
      <c r="B31" s="274"/>
      <c r="E31" s="264"/>
      <c r="F31" s="274"/>
      <c r="G31" s="274"/>
      <c r="H31" s="274"/>
      <c r="I31" s="274"/>
      <c r="J31" s="274"/>
      <c r="K31" s="274"/>
      <c r="L31" s="274" t="s">
        <v>730</v>
      </c>
      <c r="M31" s="274"/>
      <c r="N31" s="274"/>
    </row>
    <row r="33" spans="1:14" x14ac:dyDescent="0.2">
      <c r="A33" s="1033"/>
      <c r="B33" s="1033"/>
      <c r="C33" s="1033"/>
      <c r="D33" s="1033"/>
      <c r="E33" s="1033"/>
      <c r="F33" s="1033"/>
      <c r="G33" s="1033"/>
      <c r="H33" s="1033"/>
      <c r="I33" s="1033"/>
      <c r="J33" s="1033"/>
      <c r="K33" s="1033"/>
      <c r="L33" s="1033"/>
      <c r="M33" s="1033"/>
      <c r="N33" s="1033"/>
    </row>
  </sheetData>
  <mergeCells count="16">
    <mergeCell ref="A33:N33"/>
    <mergeCell ref="A7:B7"/>
    <mergeCell ref="H7:N7"/>
    <mergeCell ref="A8:A9"/>
    <mergeCell ref="B8:B9"/>
    <mergeCell ref="C8:C9"/>
    <mergeCell ref="D8:D9"/>
    <mergeCell ref="E8:H8"/>
    <mergeCell ref="O8:P8"/>
    <mergeCell ref="I8:N8"/>
    <mergeCell ref="A6:N6"/>
    <mergeCell ref="D1:E1"/>
    <mergeCell ref="M1:N1"/>
    <mergeCell ref="A2:N2"/>
    <mergeCell ref="A3:N3"/>
    <mergeCell ref="A4:N5"/>
  </mergeCells>
  <printOptions horizontalCentered="1" verticalCentered="1"/>
  <pageMargins left="0.70866141732283505" right="0.70866141732283505" top="0.196850393700787" bottom="0.196850393700787" header="0.31496062992126" footer="0.31496062992126"/>
  <pageSetup paperSize="9" scale="83" orientation="landscape" r:id="rId1"/>
  <headerFooter>
    <oddFooter>&amp;C- 98 -</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31"/>
  <sheetViews>
    <sheetView view="pageBreakPreview" topLeftCell="A4" zoomScaleSheetLayoutView="100" workbookViewId="0">
      <selection activeCell="C27" sqref="C27"/>
    </sheetView>
  </sheetViews>
  <sheetFormatPr defaultRowHeight="15" x14ac:dyDescent="0.25"/>
  <cols>
    <col min="1" max="1" width="7.140625" style="73" customWidth="1"/>
    <col min="2" max="2" width="20.5703125" style="73" bestFit="1" customWidth="1"/>
    <col min="3" max="4" width="8.5703125" style="73" customWidth="1"/>
    <col min="5" max="5" width="8.7109375" style="73" customWidth="1"/>
    <col min="6" max="6" width="8.5703125" style="73" customWidth="1"/>
    <col min="7" max="7" width="9.7109375" style="73" customWidth="1"/>
    <col min="8" max="8" width="10.28515625" style="73" customWidth="1"/>
    <col min="9" max="9" width="9.7109375" style="73" customWidth="1"/>
    <col min="10" max="10" width="9.28515625" style="73" customWidth="1"/>
    <col min="11" max="11" width="7" style="73" customWidth="1"/>
    <col min="12" max="12" width="7.28515625" style="73" customWidth="1"/>
    <col min="13" max="13" width="7.42578125" style="73" customWidth="1"/>
    <col min="14" max="14" width="7.85546875" style="73" customWidth="1"/>
    <col min="15" max="15" width="11.42578125" style="73" customWidth="1"/>
    <col min="16" max="16" width="12.28515625" style="73" customWidth="1"/>
    <col min="17" max="17" width="11.5703125" style="73" customWidth="1"/>
    <col min="18" max="18" width="16" style="73" customWidth="1"/>
    <col min="19" max="19" width="9" style="73" customWidth="1"/>
    <col min="20" max="20" width="9.140625" style="73" hidden="1" customWidth="1"/>
    <col min="21" max="16384" width="9.140625" style="73"/>
  </cols>
  <sheetData>
    <row r="1" spans="1:20" s="15" customFormat="1" ht="15.75" x14ac:dyDescent="0.25">
      <c r="G1" s="786" t="s">
        <v>0</v>
      </c>
      <c r="H1" s="786"/>
      <c r="I1" s="786"/>
      <c r="J1" s="786"/>
      <c r="K1" s="786"/>
      <c r="L1" s="786"/>
      <c r="M1" s="786"/>
      <c r="N1" s="37"/>
      <c r="O1" s="37"/>
      <c r="R1" s="40" t="s">
        <v>536</v>
      </c>
      <c r="S1" s="40"/>
    </row>
    <row r="2" spans="1:20" s="15" customFormat="1" ht="20.25" x14ac:dyDescent="0.3">
      <c r="B2" s="126"/>
      <c r="E2" s="787" t="s">
        <v>821</v>
      </c>
      <c r="F2" s="787"/>
      <c r="G2" s="787"/>
      <c r="H2" s="787"/>
      <c r="I2" s="787"/>
      <c r="J2" s="787"/>
      <c r="K2" s="787"/>
      <c r="L2" s="787"/>
      <c r="M2" s="787"/>
      <c r="N2" s="787"/>
      <c r="O2" s="787"/>
    </row>
    <row r="3" spans="1:20" s="15" customFormat="1" ht="20.25" x14ac:dyDescent="0.3">
      <c r="B3" s="125"/>
      <c r="C3" s="125"/>
      <c r="D3" s="125"/>
      <c r="E3" s="125"/>
      <c r="F3" s="125"/>
      <c r="G3" s="125"/>
      <c r="H3" s="125"/>
      <c r="I3" s="125"/>
      <c r="J3" s="125"/>
    </row>
    <row r="4" spans="1:20" ht="18" x14ac:dyDescent="0.25">
      <c r="B4" s="1062" t="s">
        <v>872</v>
      </c>
      <c r="C4" s="1062"/>
      <c r="D4" s="1062"/>
      <c r="E4" s="1062"/>
      <c r="F4" s="1062"/>
      <c r="G4" s="1062"/>
      <c r="H4" s="1062"/>
      <c r="I4" s="1062"/>
      <c r="J4" s="1062"/>
      <c r="K4" s="1062"/>
      <c r="L4" s="1062"/>
      <c r="M4" s="1062"/>
      <c r="N4" s="1062"/>
      <c r="O4" s="1062"/>
      <c r="P4" s="1062"/>
      <c r="Q4" s="1062"/>
      <c r="R4" s="1062"/>
      <c r="S4" s="1062"/>
      <c r="T4" s="1062"/>
    </row>
    <row r="5" spans="1:20" x14ac:dyDescent="0.25">
      <c r="C5" s="74"/>
      <c r="D5" s="74"/>
      <c r="E5" s="74"/>
      <c r="F5" s="74"/>
      <c r="G5" s="74"/>
      <c r="H5" s="74"/>
      <c r="M5" s="74"/>
      <c r="N5" s="74"/>
      <c r="O5" s="74"/>
      <c r="P5" s="74"/>
      <c r="Q5" s="74"/>
      <c r="R5" s="74"/>
      <c r="S5" s="74"/>
      <c r="T5" s="74"/>
    </row>
    <row r="6" spans="1:20" x14ac:dyDescent="0.25">
      <c r="A6" s="791" t="s">
        <v>756</v>
      </c>
      <c r="B6" s="791"/>
    </row>
    <row r="7" spans="1:20" x14ac:dyDescent="0.25">
      <c r="B7" s="76"/>
    </row>
    <row r="8" spans="1:20" s="77" customFormat="1" ht="42" customHeight="1" x14ac:dyDescent="0.25">
      <c r="A8" s="776" t="s">
        <v>2</v>
      </c>
      <c r="B8" s="1063" t="s">
        <v>3</v>
      </c>
      <c r="C8" s="1057" t="s">
        <v>237</v>
      </c>
      <c r="D8" s="1057"/>
      <c r="E8" s="1057"/>
      <c r="F8" s="1057"/>
      <c r="G8" s="1054" t="s">
        <v>693</v>
      </c>
      <c r="H8" s="1055"/>
      <c r="I8" s="1055"/>
      <c r="J8" s="1058"/>
      <c r="K8" s="1054" t="s">
        <v>206</v>
      </c>
      <c r="L8" s="1055"/>
      <c r="M8" s="1055"/>
      <c r="N8" s="1058"/>
      <c r="O8" s="1054" t="s">
        <v>107</v>
      </c>
      <c r="P8" s="1055"/>
      <c r="Q8" s="1055"/>
      <c r="R8" s="1056"/>
    </row>
    <row r="9" spans="1:20" s="78" customFormat="1" ht="37.5" customHeight="1" x14ac:dyDescent="0.25">
      <c r="A9" s="776"/>
      <c r="B9" s="1064"/>
      <c r="C9" s="83" t="s">
        <v>93</v>
      </c>
      <c r="D9" s="83" t="s">
        <v>97</v>
      </c>
      <c r="E9" s="83" t="s">
        <v>98</v>
      </c>
      <c r="F9" s="83" t="s">
        <v>17</v>
      </c>
      <c r="G9" s="83" t="s">
        <v>93</v>
      </c>
      <c r="H9" s="83" t="s">
        <v>97</v>
      </c>
      <c r="I9" s="83" t="s">
        <v>98</v>
      </c>
      <c r="J9" s="83" t="s">
        <v>17</v>
      </c>
      <c r="K9" s="83" t="s">
        <v>93</v>
      </c>
      <c r="L9" s="83" t="s">
        <v>97</v>
      </c>
      <c r="M9" s="83" t="s">
        <v>98</v>
      </c>
      <c r="N9" s="83" t="s">
        <v>17</v>
      </c>
      <c r="O9" s="83" t="s">
        <v>140</v>
      </c>
      <c r="P9" s="83" t="s">
        <v>141</v>
      </c>
      <c r="Q9" s="160" t="s">
        <v>142</v>
      </c>
      <c r="R9" s="83" t="s">
        <v>143</v>
      </c>
      <c r="S9" s="119"/>
    </row>
    <row r="10" spans="1:20" s="327" customFormat="1" ht="16.149999999999999" customHeight="1" x14ac:dyDescent="0.2">
      <c r="A10" s="64">
        <v>1</v>
      </c>
      <c r="B10" s="150">
        <v>2</v>
      </c>
      <c r="C10" s="326">
        <v>3</v>
      </c>
      <c r="D10" s="326">
        <v>4</v>
      </c>
      <c r="E10" s="326">
        <v>5</v>
      </c>
      <c r="F10" s="326">
        <v>6</v>
      </c>
      <c r="G10" s="326">
        <v>7</v>
      </c>
      <c r="H10" s="326">
        <v>8</v>
      </c>
      <c r="I10" s="326">
        <v>9</v>
      </c>
      <c r="J10" s="326">
        <v>10</v>
      </c>
      <c r="K10" s="326">
        <v>11</v>
      </c>
      <c r="L10" s="326">
        <v>12</v>
      </c>
      <c r="M10" s="326">
        <v>13</v>
      </c>
      <c r="N10" s="326">
        <v>14</v>
      </c>
      <c r="O10" s="326">
        <v>15</v>
      </c>
      <c r="P10" s="326">
        <v>16</v>
      </c>
      <c r="Q10" s="326">
        <v>17</v>
      </c>
      <c r="R10" s="150">
        <v>18</v>
      </c>
    </row>
    <row r="11" spans="1:20" s="162" customFormat="1" ht="16.149999999999999" customHeight="1" x14ac:dyDescent="0.2">
      <c r="A11" s="5">
        <v>1</v>
      </c>
      <c r="B11" s="9" t="s">
        <v>757</v>
      </c>
      <c r="C11" s="465">
        <f>'AT3A_cvrg(Insti)_PY'!C12+'AT3B_cvrg(Insti)_UPY '!C11+'AT3C_cvrg(Insti)_UPY '!C11</f>
        <v>1032</v>
      </c>
      <c r="D11" s="465">
        <f>'AT3A_cvrg(Insti)_PY'!D12+'AT3B_cvrg(Insti)_UPY '!D11+'AT3C_cvrg(Insti)_UPY '!D11</f>
        <v>910</v>
      </c>
      <c r="E11" s="465">
        <v>0</v>
      </c>
      <c r="F11" s="465">
        <f>SUM(C11:E11)</f>
        <v>1942</v>
      </c>
      <c r="G11" s="465">
        <v>681</v>
      </c>
      <c r="H11" s="465">
        <v>841</v>
      </c>
      <c r="I11" s="465">
        <v>0</v>
      </c>
      <c r="J11" s="465">
        <f>SUM(G11:I11)</f>
        <v>1522</v>
      </c>
      <c r="K11" s="465">
        <v>169</v>
      </c>
      <c r="L11" s="465">
        <v>19</v>
      </c>
      <c r="M11" s="465">
        <v>0</v>
      </c>
      <c r="N11" s="465">
        <f>SUM(K11:M11)</f>
        <v>188</v>
      </c>
      <c r="O11" s="465">
        <v>0</v>
      </c>
      <c r="P11" s="465">
        <v>0</v>
      </c>
      <c r="Q11" s="465">
        <f t="shared" ref="Q11" si="0">E11-I11-M11</f>
        <v>0</v>
      </c>
      <c r="R11" s="465">
        <f>Q11+P11+O11</f>
        <v>0</v>
      </c>
    </row>
    <row r="12" spans="1:20" s="162" customFormat="1" ht="16.149999999999999" customHeight="1" x14ac:dyDescent="0.2">
      <c r="A12" s="5">
        <v>2</v>
      </c>
      <c r="B12" s="9" t="s">
        <v>758</v>
      </c>
      <c r="C12" s="465">
        <f>'AT3A_cvrg(Insti)_PY'!C13+'AT3B_cvrg(Insti)_UPY '!C12+'AT3C_cvrg(Insti)_UPY '!C12</f>
        <v>666</v>
      </c>
      <c r="D12" s="465">
        <f>'AT3A_cvrg(Insti)_PY'!D13+'AT3B_cvrg(Insti)_UPY '!D12+'AT3C_cvrg(Insti)_UPY '!D12</f>
        <v>253</v>
      </c>
      <c r="E12" s="465">
        <v>0</v>
      </c>
      <c r="F12" s="465">
        <f t="shared" ref="F12:F21" si="1">SUM(C12:E12)</f>
        <v>919</v>
      </c>
      <c r="G12" s="465">
        <v>560</v>
      </c>
      <c r="H12" s="465">
        <v>263</v>
      </c>
      <c r="I12" s="465">
        <v>0</v>
      </c>
      <c r="J12" s="465">
        <f t="shared" ref="J12:J21" si="2">SUM(G12:I12)</f>
        <v>823</v>
      </c>
      <c r="K12" s="465">
        <v>106</v>
      </c>
      <c r="L12" s="465">
        <v>0</v>
      </c>
      <c r="M12" s="465">
        <v>0</v>
      </c>
      <c r="N12" s="465">
        <f t="shared" ref="N12:N21" si="3">SUM(K12:M12)</f>
        <v>106</v>
      </c>
      <c r="O12" s="465">
        <v>0</v>
      </c>
      <c r="P12" s="465">
        <v>0</v>
      </c>
      <c r="Q12" s="465">
        <f t="shared" ref="Q12:Q21" si="4">E12-I12-M12</f>
        <v>0</v>
      </c>
      <c r="R12" s="465">
        <f t="shared" ref="R12:R21" si="5">Q12+P12+O12</f>
        <v>0</v>
      </c>
    </row>
    <row r="13" spans="1:20" s="162" customFormat="1" ht="16.149999999999999" customHeight="1" x14ac:dyDescent="0.2">
      <c r="A13" s="5">
        <v>3</v>
      </c>
      <c r="B13" s="9" t="s">
        <v>759</v>
      </c>
      <c r="C13" s="465">
        <f>'AT3A_cvrg(Insti)_PY'!C14+'AT3B_cvrg(Insti)_UPY '!C13+'AT3C_cvrg(Insti)_UPY '!C13</f>
        <v>784</v>
      </c>
      <c r="D13" s="465">
        <f>'AT3A_cvrg(Insti)_PY'!D14+'AT3B_cvrg(Insti)_UPY '!D13+'AT3C_cvrg(Insti)_UPY '!D13</f>
        <v>604</v>
      </c>
      <c r="E13" s="465">
        <v>0</v>
      </c>
      <c r="F13" s="465">
        <f t="shared" si="1"/>
        <v>1388</v>
      </c>
      <c r="G13" s="465">
        <f>576+30</f>
        <v>606</v>
      </c>
      <c r="H13" s="465">
        <v>604</v>
      </c>
      <c r="I13" s="465">
        <v>0</v>
      </c>
      <c r="J13" s="465">
        <f t="shared" si="2"/>
        <v>1210</v>
      </c>
      <c r="K13" s="465">
        <v>155</v>
      </c>
      <c r="L13" s="465">
        <v>0</v>
      </c>
      <c r="M13" s="465">
        <v>0</v>
      </c>
      <c r="N13" s="465">
        <f t="shared" si="3"/>
        <v>155</v>
      </c>
      <c r="O13" s="465">
        <v>0</v>
      </c>
      <c r="P13" s="465">
        <v>0</v>
      </c>
      <c r="Q13" s="465">
        <f t="shared" si="4"/>
        <v>0</v>
      </c>
      <c r="R13" s="465">
        <f t="shared" si="5"/>
        <v>0</v>
      </c>
    </row>
    <row r="14" spans="1:20" s="162" customFormat="1" ht="16.149999999999999" customHeight="1" x14ac:dyDescent="0.2">
      <c r="A14" s="5">
        <v>4</v>
      </c>
      <c r="B14" s="9" t="s">
        <v>760</v>
      </c>
      <c r="C14" s="465">
        <f>'AT3A_cvrg(Insti)_PY'!C15+'AT3B_cvrg(Insti)_UPY '!C14+'AT3C_cvrg(Insti)_UPY '!C14</f>
        <v>427</v>
      </c>
      <c r="D14" s="465">
        <f>'AT3A_cvrg(Insti)_PY'!D15+'AT3B_cvrg(Insti)_UPY '!D14+'AT3C_cvrg(Insti)_UPY '!D14</f>
        <v>297</v>
      </c>
      <c r="E14" s="466">
        <v>0</v>
      </c>
      <c r="F14" s="466">
        <f t="shared" si="1"/>
        <v>724</v>
      </c>
      <c r="G14" s="466">
        <v>386</v>
      </c>
      <c r="H14" s="466">
        <v>299</v>
      </c>
      <c r="I14" s="466">
        <v>0</v>
      </c>
      <c r="J14" s="465">
        <f t="shared" si="2"/>
        <v>685</v>
      </c>
      <c r="K14" s="466">
        <v>61</v>
      </c>
      <c r="L14" s="466">
        <v>0</v>
      </c>
      <c r="M14" s="466">
        <v>0</v>
      </c>
      <c r="N14" s="466">
        <f t="shared" si="3"/>
        <v>61</v>
      </c>
      <c r="O14" s="465">
        <v>0</v>
      </c>
      <c r="P14" s="465">
        <v>0</v>
      </c>
      <c r="Q14" s="465">
        <f t="shared" si="4"/>
        <v>0</v>
      </c>
      <c r="R14" s="465">
        <f t="shared" si="5"/>
        <v>0</v>
      </c>
    </row>
    <row r="15" spans="1:20" s="162" customFormat="1" ht="16.149999999999999" customHeight="1" x14ac:dyDescent="0.2">
      <c r="A15" s="5">
        <v>5</v>
      </c>
      <c r="B15" s="9" t="s">
        <v>761</v>
      </c>
      <c r="C15" s="465">
        <f>'AT3A_cvrg(Insti)_PY'!C16+'AT3B_cvrg(Insti)_UPY '!C15+'AT3C_cvrg(Insti)_UPY '!C15</f>
        <v>701</v>
      </c>
      <c r="D15" s="465">
        <f>'AT3A_cvrg(Insti)_PY'!D16+'AT3B_cvrg(Insti)_UPY '!D15+'AT3C_cvrg(Insti)_UPY '!D15</f>
        <v>237</v>
      </c>
      <c r="E15" s="465">
        <v>0</v>
      </c>
      <c r="F15" s="465">
        <f t="shared" si="1"/>
        <v>938</v>
      </c>
      <c r="G15" s="465">
        <v>580</v>
      </c>
      <c r="H15" s="465">
        <v>236</v>
      </c>
      <c r="I15" s="465">
        <v>0</v>
      </c>
      <c r="J15" s="465">
        <f t="shared" si="2"/>
        <v>816</v>
      </c>
      <c r="K15" s="465">
        <f>151-33</f>
        <v>118</v>
      </c>
      <c r="L15" s="465">
        <v>0</v>
      </c>
      <c r="M15" s="465">
        <v>0</v>
      </c>
      <c r="N15" s="465">
        <f t="shared" si="3"/>
        <v>118</v>
      </c>
      <c r="O15" s="465">
        <v>0</v>
      </c>
      <c r="P15" s="465">
        <v>0</v>
      </c>
      <c r="Q15" s="465">
        <f t="shared" si="4"/>
        <v>0</v>
      </c>
      <c r="R15" s="465">
        <f t="shared" si="5"/>
        <v>0</v>
      </c>
    </row>
    <row r="16" spans="1:20" s="162" customFormat="1" ht="16.149999999999999" customHeight="1" x14ac:dyDescent="0.2">
      <c r="A16" s="5">
        <v>6</v>
      </c>
      <c r="B16" s="204" t="s">
        <v>762</v>
      </c>
      <c r="C16" s="465">
        <f>'AT3A_cvrg(Insti)_PY'!C17+'AT3B_cvrg(Insti)_UPY '!C16+'AT3C_cvrg(Insti)_UPY '!C16</f>
        <v>434</v>
      </c>
      <c r="D16" s="465">
        <f>'AT3A_cvrg(Insti)_PY'!D17+'AT3B_cvrg(Insti)_UPY '!D16+'AT3C_cvrg(Insti)_UPY '!D16</f>
        <v>128</v>
      </c>
      <c r="E16" s="465">
        <v>0</v>
      </c>
      <c r="F16" s="465">
        <f t="shared" si="1"/>
        <v>562</v>
      </c>
      <c r="G16" s="465">
        <v>283</v>
      </c>
      <c r="H16" s="465">
        <v>167</v>
      </c>
      <c r="I16" s="465">
        <v>0</v>
      </c>
      <c r="J16" s="465">
        <f t="shared" si="2"/>
        <v>450</v>
      </c>
      <c r="K16" s="465">
        <v>154</v>
      </c>
      <c r="L16" s="465">
        <v>0</v>
      </c>
      <c r="M16" s="465">
        <v>0</v>
      </c>
      <c r="N16" s="465">
        <f t="shared" si="3"/>
        <v>154</v>
      </c>
      <c r="O16" s="465">
        <v>0</v>
      </c>
      <c r="P16" s="465">
        <v>0</v>
      </c>
      <c r="Q16" s="465">
        <f t="shared" si="4"/>
        <v>0</v>
      </c>
      <c r="R16" s="465">
        <f t="shared" si="5"/>
        <v>0</v>
      </c>
    </row>
    <row r="17" spans="1:19" s="162" customFormat="1" ht="16.149999999999999" customHeight="1" x14ac:dyDescent="0.2">
      <c r="A17" s="5">
        <v>7</v>
      </c>
      <c r="B17" s="9" t="s">
        <v>763</v>
      </c>
      <c r="C17" s="465">
        <f>'AT3A_cvrg(Insti)_PY'!C18+'AT3B_cvrg(Insti)_UPY '!C17+'AT3C_cvrg(Insti)_UPY '!C17</f>
        <v>516</v>
      </c>
      <c r="D17" s="465">
        <f>'AT3A_cvrg(Insti)_PY'!D18+'AT3B_cvrg(Insti)_UPY '!D17+'AT3C_cvrg(Insti)_UPY '!D17</f>
        <v>108</v>
      </c>
      <c r="E17" s="465">
        <v>0</v>
      </c>
      <c r="F17" s="465">
        <f t="shared" si="1"/>
        <v>624</v>
      </c>
      <c r="G17" s="465">
        <v>511</v>
      </c>
      <c r="H17" s="465">
        <v>151</v>
      </c>
      <c r="I17" s="465">
        <v>0</v>
      </c>
      <c r="J17" s="465">
        <f t="shared" si="2"/>
        <v>662</v>
      </c>
      <c r="K17" s="465">
        <v>77</v>
      </c>
      <c r="L17" s="465">
        <v>0</v>
      </c>
      <c r="M17" s="465">
        <v>0</v>
      </c>
      <c r="N17" s="465">
        <f t="shared" si="3"/>
        <v>77</v>
      </c>
      <c r="O17" s="465">
        <v>0</v>
      </c>
      <c r="P17" s="465">
        <v>0</v>
      </c>
      <c r="Q17" s="465">
        <f t="shared" si="4"/>
        <v>0</v>
      </c>
      <c r="R17" s="465">
        <f t="shared" si="5"/>
        <v>0</v>
      </c>
    </row>
    <row r="18" spans="1:19" s="162" customFormat="1" ht="16.149999999999999" customHeight="1" x14ac:dyDescent="0.2">
      <c r="A18" s="5">
        <v>8</v>
      </c>
      <c r="B18" s="9" t="s">
        <v>764</v>
      </c>
      <c r="C18" s="465">
        <f>'AT3A_cvrg(Insti)_PY'!C19+'AT3B_cvrg(Insti)_UPY '!C18+'AT3C_cvrg(Insti)_UPY '!C18</f>
        <v>558</v>
      </c>
      <c r="D18" s="465">
        <f>'AT3A_cvrg(Insti)_PY'!D19+'AT3B_cvrg(Insti)_UPY '!D18+'AT3C_cvrg(Insti)_UPY '!D18</f>
        <v>229</v>
      </c>
      <c r="E18" s="465">
        <v>0</v>
      </c>
      <c r="F18" s="465">
        <f t="shared" si="1"/>
        <v>787</v>
      </c>
      <c r="G18" s="465">
        <f>496-11</f>
        <v>485</v>
      </c>
      <c r="H18" s="465">
        <f>125+11</f>
        <v>136</v>
      </c>
      <c r="I18" s="465">
        <v>0</v>
      </c>
      <c r="J18" s="465">
        <f t="shared" si="2"/>
        <v>621</v>
      </c>
      <c r="K18" s="465">
        <v>73</v>
      </c>
      <c r="L18" s="465">
        <v>0</v>
      </c>
      <c r="M18" s="465">
        <v>0</v>
      </c>
      <c r="N18" s="465">
        <f t="shared" si="3"/>
        <v>73</v>
      </c>
      <c r="O18" s="465">
        <v>0</v>
      </c>
      <c r="P18" s="465">
        <v>0</v>
      </c>
      <c r="Q18" s="465">
        <f t="shared" si="4"/>
        <v>0</v>
      </c>
      <c r="R18" s="465">
        <f t="shared" si="5"/>
        <v>0</v>
      </c>
    </row>
    <row r="19" spans="1:19" s="162" customFormat="1" ht="16.149999999999999" customHeight="1" x14ac:dyDescent="0.2">
      <c r="A19" s="5">
        <v>9</v>
      </c>
      <c r="B19" s="9" t="s">
        <v>765</v>
      </c>
      <c r="C19" s="465">
        <f>'AT3A_cvrg(Insti)_PY'!C20+'AT3B_cvrg(Insti)_UPY '!C19+'AT3C_cvrg(Insti)_UPY '!C19</f>
        <v>1355</v>
      </c>
      <c r="D19" s="465">
        <f>'AT3A_cvrg(Insti)_PY'!D20+'AT3B_cvrg(Insti)_UPY '!D19+'AT3C_cvrg(Insti)_UPY '!D19</f>
        <v>379</v>
      </c>
      <c r="E19" s="467">
        <v>0</v>
      </c>
      <c r="F19" s="467">
        <f>SUM(C19:E19)</f>
        <v>1734</v>
      </c>
      <c r="G19" s="467">
        <v>1177</v>
      </c>
      <c r="H19" s="468">
        <v>377</v>
      </c>
      <c r="I19" s="467">
        <v>0</v>
      </c>
      <c r="J19" s="465">
        <f t="shared" si="2"/>
        <v>1554</v>
      </c>
      <c r="K19" s="467">
        <f>153-20</f>
        <v>133</v>
      </c>
      <c r="L19" s="467">
        <v>0</v>
      </c>
      <c r="M19" s="467">
        <v>0</v>
      </c>
      <c r="N19" s="467">
        <f t="shared" si="3"/>
        <v>133</v>
      </c>
      <c r="O19" s="465">
        <v>0</v>
      </c>
      <c r="P19" s="465">
        <v>0</v>
      </c>
      <c r="Q19" s="465">
        <f t="shared" si="4"/>
        <v>0</v>
      </c>
      <c r="R19" s="465">
        <f t="shared" si="5"/>
        <v>0</v>
      </c>
    </row>
    <row r="20" spans="1:19" s="162" customFormat="1" ht="16.149999999999999" customHeight="1" x14ac:dyDescent="0.2">
      <c r="A20" s="5">
        <v>10</v>
      </c>
      <c r="B20" s="9" t="s">
        <v>766</v>
      </c>
      <c r="C20" s="465">
        <f>'AT3A_cvrg(Insti)_PY'!C21+'AT3B_cvrg(Insti)_UPY '!C20+'AT3C_cvrg(Insti)_UPY '!C20</f>
        <v>493</v>
      </c>
      <c r="D20" s="465">
        <f>'AT3A_cvrg(Insti)_PY'!D21+'AT3B_cvrg(Insti)_UPY '!D20+'AT3C_cvrg(Insti)_UPY '!D20</f>
        <v>161</v>
      </c>
      <c r="E20" s="465">
        <v>0</v>
      </c>
      <c r="F20" s="465">
        <f t="shared" si="1"/>
        <v>654</v>
      </c>
      <c r="G20" s="465">
        <v>398</v>
      </c>
      <c r="H20" s="465">
        <v>160</v>
      </c>
      <c r="I20" s="465">
        <v>0</v>
      </c>
      <c r="J20" s="465">
        <f t="shared" si="2"/>
        <v>558</v>
      </c>
      <c r="K20" s="465">
        <v>104</v>
      </c>
      <c r="L20" s="465">
        <v>0</v>
      </c>
      <c r="M20" s="465">
        <v>0</v>
      </c>
      <c r="N20" s="465">
        <f t="shared" si="3"/>
        <v>104</v>
      </c>
      <c r="O20" s="465">
        <v>0</v>
      </c>
      <c r="P20" s="465">
        <v>0</v>
      </c>
      <c r="Q20" s="465">
        <f t="shared" si="4"/>
        <v>0</v>
      </c>
      <c r="R20" s="465">
        <f t="shared" si="5"/>
        <v>0</v>
      </c>
    </row>
    <row r="21" spans="1:19" s="162" customFormat="1" ht="16.149999999999999" customHeight="1" x14ac:dyDescent="0.2">
      <c r="A21" s="5">
        <v>11</v>
      </c>
      <c r="B21" s="9" t="s">
        <v>767</v>
      </c>
      <c r="C21" s="465">
        <f>'AT3A_cvrg(Insti)_PY'!C22+'AT3B_cvrg(Insti)_UPY '!C21+'AT3C_cvrg(Insti)_UPY '!C21</f>
        <v>783</v>
      </c>
      <c r="D21" s="465">
        <f>'AT3A_cvrg(Insti)_PY'!D22+'AT3B_cvrg(Insti)_UPY '!D21+'AT3C_cvrg(Insti)_UPY '!D21</f>
        <v>170</v>
      </c>
      <c r="E21" s="465">
        <v>0</v>
      </c>
      <c r="F21" s="465">
        <f t="shared" si="1"/>
        <v>953</v>
      </c>
      <c r="G21" s="465">
        <v>696</v>
      </c>
      <c r="H21" s="465">
        <v>161</v>
      </c>
      <c r="I21" s="465">
        <v>0</v>
      </c>
      <c r="J21" s="465">
        <f t="shared" si="2"/>
        <v>857</v>
      </c>
      <c r="K21" s="465">
        <v>87</v>
      </c>
      <c r="L21" s="465">
        <v>0</v>
      </c>
      <c r="M21" s="465">
        <v>0</v>
      </c>
      <c r="N21" s="465">
        <f t="shared" si="3"/>
        <v>87</v>
      </c>
      <c r="O21" s="465">
        <v>0</v>
      </c>
      <c r="P21" s="465">
        <v>0</v>
      </c>
      <c r="Q21" s="465">
        <f t="shared" si="4"/>
        <v>0</v>
      </c>
      <c r="R21" s="465">
        <f t="shared" si="5"/>
        <v>0</v>
      </c>
    </row>
    <row r="22" spans="1:19" ht="15.75" x14ac:dyDescent="0.25">
      <c r="A22" s="1060" t="s">
        <v>17</v>
      </c>
      <c r="B22" s="1061"/>
      <c r="C22" s="279">
        <f>SUM(C11:C21)</f>
        <v>7749</v>
      </c>
      <c r="D22" s="279">
        <f t="shared" ref="D22:Q22" si="6">SUM(D11:D21)</f>
        <v>3476</v>
      </c>
      <c r="E22" s="279">
        <f t="shared" si="6"/>
        <v>0</v>
      </c>
      <c r="F22" s="279">
        <f t="shared" si="6"/>
        <v>11225</v>
      </c>
      <c r="G22" s="279">
        <f t="shared" si="6"/>
        <v>6363</v>
      </c>
      <c r="H22" s="279">
        <f t="shared" si="6"/>
        <v>3395</v>
      </c>
      <c r="I22" s="279">
        <f t="shared" si="6"/>
        <v>0</v>
      </c>
      <c r="J22" s="279">
        <f t="shared" si="6"/>
        <v>9758</v>
      </c>
      <c r="K22" s="279">
        <f t="shared" si="6"/>
        <v>1237</v>
      </c>
      <c r="L22" s="279">
        <f t="shared" si="6"/>
        <v>19</v>
      </c>
      <c r="M22" s="279">
        <f t="shared" si="6"/>
        <v>0</v>
      </c>
      <c r="N22" s="279">
        <f t="shared" si="6"/>
        <v>1256</v>
      </c>
      <c r="O22" s="279">
        <f>SUM(O11:O21)</f>
        <v>0</v>
      </c>
      <c r="P22" s="279">
        <f>SUM(P11:P21)</f>
        <v>0</v>
      </c>
      <c r="Q22" s="279">
        <f t="shared" si="6"/>
        <v>0</v>
      </c>
      <c r="R22" s="279">
        <f>SUM(R11:R21)</f>
        <v>0</v>
      </c>
    </row>
    <row r="23" spans="1:19" ht="33" customHeight="1" x14ac:dyDescent="0.25">
      <c r="A23" s="534"/>
      <c r="B23" s="1059"/>
      <c r="C23" s="1059"/>
      <c r="D23" s="1059"/>
      <c r="E23" s="1059"/>
      <c r="F23" s="1059"/>
      <c r="G23" s="1059"/>
      <c r="H23" s="1059"/>
      <c r="I23" s="1059"/>
      <c r="J23" s="1059"/>
      <c r="K23" s="1059"/>
      <c r="L23" s="1059"/>
      <c r="M23" s="1059"/>
      <c r="N23" s="1059"/>
      <c r="O23" s="1059"/>
      <c r="P23" s="1059"/>
      <c r="Q23" s="1059"/>
      <c r="R23" s="1059"/>
    </row>
    <row r="24" spans="1:19" ht="15.75" x14ac:dyDescent="0.25">
      <c r="A24" s="407"/>
      <c r="C24" s="79"/>
      <c r="D24" s="79"/>
      <c r="E24" s="79"/>
      <c r="F24" s="79"/>
      <c r="G24" s="79"/>
      <c r="H24" s="79"/>
      <c r="I24" s="79"/>
      <c r="J24" s="79"/>
      <c r="K24" s="79"/>
      <c r="L24" s="79"/>
      <c r="M24" s="79"/>
      <c r="N24" s="79"/>
      <c r="O24" s="79"/>
      <c r="P24" s="476"/>
      <c r="Q24" s="79"/>
      <c r="R24" s="79"/>
    </row>
    <row r="25" spans="1:19" ht="15.75" x14ac:dyDescent="0.25">
      <c r="A25" s="407"/>
      <c r="B25" s="79"/>
      <c r="C25" s="79"/>
      <c r="D25" s="79"/>
      <c r="E25" s="79"/>
      <c r="F25" s="79"/>
      <c r="G25" s="79"/>
      <c r="H25" s="79"/>
      <c r="I25" s="79"/>
      <c r="J25" s="79"/>
      <c r="K25" s="79"/>
      <c r="L25" s="79"/>
      <c r="M25" s="79"/>
      <c r="N25" s="79"/>
      <c r="O25" s="79"/>
      <c r="P25" s="79"/>
      <c r="Q25" s="79"/>
      <c r="R25" s="79"/>
    </row>
    <row r="28" spans="1:19" s="15" customFormat="1" ht="12.75" x14ac:dyDescent="0.2">
      <c r="A28" s="14" t="s">
        <v>11</v>
      </c>
      <c r="G28" s="14"/>
      <c r="H28" s="14"/>
      <c r="J28" s="351"/>
      <c r="K28" s="14"/>
      <c r="L28" s="14"/>
      <c r="M28" s="14"/>
      <c r="N28" s="14"/>
      <c r="O28" s="14"/>
      <c r="P28" s="347"/>
      <c r="Q28" s="347"/>
      <c r="R28" s="363" t="s">
        <v>12</v>
      </c>
      <c r="S28" s="347"/>
    </row>
    <row r="29" spans="1:19" s="15" customFormat="1" ht="12.75" customHeight="1" x14ac:dyDescent="0.2">
      <c r="J29" s="14"/>
      <c r="K29" s="34"/>
      <c r="L29" s="34"/>
      <c r="M29" s="34"/>
      <c r="N29" s="34"/>
      <c r="O29" s="34"/>
      <c r="P29" s="34"/>
      <c r="Q29" s="34"/>
      <c r="R29" s="363" t="s">
        <v>956</v>
      </c>
      <c r="S29" s="34"/>
    </row>
    <row r="30" spans="1:19" s="15" customFormat="1" ht="12.75" customHeight="1" x14ac:dyDescent="0.2">
      <c r="J30" s="34"/>
      <c r="K30" s="34"/>
      <c r="L30" s="34"/>
      <c r="M30" s="34"/>
      <c r="N30" s="34"/>
      <c r="O30" s="34"/>
      <c r="P30" s="34"/>
      <c r="Q30" s="34"/>
      <c r="R30" s="363" t="s">
        <v>775</v>
      </c>
      <c r="S30" s="34"/>
    </row>
    <row r="31" spans="1:19" s="15" customFormat="1" ht="12.75" x14ac:dyDescent="0.2">
      <c r="A31" s="14"/>
      <c r="B31" s="14"/>
      <c r="K31" s="14"/>
      <c r="L31" s="14"/>
      <c r="M31" s="14"/>
      <c r="N31" s="34" t="s">
        <v>83</v>
      </c>
      <c r="O31" s="34"/>
      <c r="P31" s="34"/>
      <c r="Q31" s="34"/>
      <c r="R31" s="34"/>
      <c r="S31" s="34"/>
    </row>
  </sheetData>
  <mergeCells count="12">
    <mergeCell ref="B23:R23"/>
    <mergeCell ref="A22:B22"/>
    <mergeCell ref="B4:T4"/>
    <mergeCell ref="A6:B6"/>
    <mergeCell ref="A8:A9"/>
    <mergeCell ref="B8:B9"/>
    <mergeCell ref="G1:M1"/>
    <mergeCell ref="E2:O2"/>
    <mergeCell ref="O8:R8"/>
    <mergeCell ref="C8:F8"/>
    <mergeCell ref="K8:N8"/>
    <mergeCell ref="G8:J8"/>
  </mergeCells>
  <phoneticPr fontId="0" type="noConversion"/>
  <printOptions horizontalCentered="1" verticalCentered="1"/>
  <pageMargins left="0.70866141732283505" right="0.70866141732283505" top="0.196850393700787" bottom="0.196850393700787" header="0.31496062992126" footer="0.31496062992126"/>
  <pageSetup paperSize="9" scale="73" orientation="landscape" r:id="rId1"/>
  <headerFooter>
    <oddFooter>&amp;C- 99 -</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U31"/>
  <sheetViews>
    <sheetView view="pageBreakPreview" topLeftCell="A4" zoomScale="85" zoomScaleSheetLayoutView="85" workbookViewId="0">
      <selection activeCell="A24" sqref="A24:S24"/>
    </sheetView>
  </sheetViews>
  <sheetFormatPr defaultRowHeight="15" x14ac:dyDescent="0.25"/>
  <cols>
    <col min="1" max="1" width="7.28515625" style="73" customWidth="1"/>
    <col min="2" max="2" width="20.5703125" style="73" bestFit="1" customWidth="1"/>
    <col min="3" max="18" width="9.140625" style="73" customWidth="1"/>
    <col min="19" max="19" width="9.140625" style="73"/>
    <col min="20" max="20" width="12.28515625" style="73" customWidth="1"/>
    <col min="21" max="16384" width="9.140625" style="73"/>
  </cols>
  <sheetData>
    <row r="1" spans="1:21" s="15" customFormat="1" ht="15.75" x14ac:dyDescent="0.25">
      <c r="C1" s="42"/>
      <c r="D1" s="42"/>
      <c r="E1" s="42"/>
      <c r="F1" s="42"/>
      <c r="G1" s="42"/>
      <c r="H1" s="42"/>
      <c r="I1" s="105" t="s">
        <v>0</v>
      </c>
      <c r="J1" s="42"/>
      <c r="Q1" s="40" t="s">
        <v>537</v>
      </c>
      <c r="R1" s="40"/>
    </row>
    <row r="2" spans="1:21" s="15" customFormat="1" ht="20.25" x14ac:dyDescent="0.3">
      <c r="G2" s="787" t="s">
        <v>821</v>
      </c>
      <c r="H2" s="787"/>
      <c r="I2" s="787"/>
      <c r="J2" s="787"/>
      <c r="K2" s="787"/>
      <c r="L2" s="787"/>
      <c r="M2" s="787"/>
      <c r="N2" s="41"/>
      <c r="O2" s="41"/>
      <c r="P2" s="41"/>
      <c r="Q2" s="41"/>
    </row>
    <row r="3" spans="1:21" s="15" customFormat="1" ht="20.25" x14ac:dyDescent="0.3">
      <c r="G3" s="125"/>
      <c r="H3" s="125"/>
      <c r="I3" s="125"/>
      <c r="J3" s="125"/>
      <c r="K3" s="125"/>
      <c r="L3" s="125"/>
      <c r="M3" s="125"/>
      <c r="N3" s="41"/>
      <c r="O3" s="41"/>
      <c r="P3" s="41"/>
      <c r="Q3" s="41"/>
    </row>
    <row r="4" spans="1:21" ht="18" x14ac:dyDescent="0.25">
      <c r="A4" s="1068" t="s">
        <v>873</v>
      </c>
      <c r="B4" s="1068"/>
      <c r="C4" s="1068"/>
      <c r="D4" s="1068"/>
      <c r="E4" s="1068"/>
      <c r="F4" s="1068"/>
      <c r="G4" s="1068"/>
      <c r="H4" s="1068"/>
      <c r="I4" s="1068"/>
      <c r="J4" s="1068"/>
      <c r="K4" s="1068"/>
      <c r="L4" s="1068"/>
      <c r="M4" s="1068"/>
      <c r="N4" s="1068"/>
      <c r="O4" s="1068"/>
      <c r="P4" s="1068"/>
      <c r="Q4" s="1068"/>
      <c r="R4" s="1068"/>
      <c r="S4" s="1068"/>
      <c r="T4" s="508"/>
    </row>
    <row r="5" spans="1:21" ht="15.75" x14ac:dyDescent="0.25">
      <c r="C5" s="74"/>
      <c r="D5" s="75"/>
      <c r="E5" s="74"/>
      <c r="F5" s="74"/>
      <c r="G5" s="74"/>
      <c r="H5" s="74"/>
      <c r="I5" s="74"/>
      <c r="J5" s="74"/>
      <c r="K5" s="74"/>
      <c r="L5" s="74"/>
      <c r="M5" s="74"/>
      <c r="N5" s="74"/>
      <c r="O5" s="74"/>
      <c r="P5" s="74"/>
      <c r="Q5" s="74"/>
      <c r="R5" s="74"/>
      <c r="S5" s="74"/>
      <c r="T5" s="74"/>
    </row>
    <row r="6" spans="1:21" x14ac:dyDescent="0.25">
      <c r="A6" s="84" t="s">
        <v>771</v>
      </c>
    </row>
    <row r="7" spans="1:21" x14ac:dyDescent="0.25">
      <c r="B7" s="76"/>
      <c r="Q7" s="112" t="s">
        <v>137</v>
      </c>
    </row>
    <row r="8" spans="1:21" s="77" customFormat="1" x14ac:dyDescent="0.25">
      <c r="A8" s="776" t="s">
        <v>2</v>
      </c>
      <c r="B8" s="1063" t="s">
        <v>3</v>
      </c>
      <c r="C8" s="1057" t="s">
        <v>450</v>
      </c>
      <c r="D8" s="1057"/>
      <c r="E8" s="1057"/>
      <c r="F8" s="1057"/>
      <c r="G8" s="1057" t="s">
        <v>451</v>
      </c>
      <c r="H8" s="1057"/>
      <c r="I8" s="1057"/>
      <c r="J8" s="1057"/>
      <c r="K8" s="1057" t="s">
        <v>452</v>
      </c>
      <c r="L8" s="1057"/>
      <c r="M8" s="1057"/>
      <c r="N8" s="1057"/>
      <c r="O8" s="1057" t="s">
        <v>453</v>
      </c>
      <c r="P8" s="1057"/>
      <c r="Q8" s="1057"/>
      <c r="R8" s="1063"/>
      <c r="S8" s="1065" t="s">
        <v>160</v>
      </c>
    </row>
    <row r="9" spans="1:21" s="78" customFormat="1" ht="75" customHeight="1" x14ac:dyDescent="0.25">
      <c r="A9" s="776"/>
      <c r="B9" s="1064"/>
      <c r="C9" s="83" t="s">
        <v>157</v>
      </c>
      <c r="D9" s="129" t="s">
        <v>159</v>
      </c>
      <c r="E9" s="83" t="s">
        <v>136</v>
      </c>
      <c r="F9" s="129" t="s">
        <v>158</v>
      </c>
      <c r="G9" s="83" t="s">
        <v>238</v>
      </c>
      <c r="H9" s="129" t="s">
        <v>159</v>
      </c>
      <c r="I9" s="83" t="s">
        <v>136</v>
      </c>
      <c r="J9" s="129" t="s">
        <v>158</v>
      </c>
      <c r="K9" s="83" t="s">
        <v>238</v>
      </c>
      <c r="L9" s="129" t="s">
        <v>159</v>
      </c>
      <c r="M9" s="83" t="s">
        <v>136</v>
      </c>
      <c r="N9" s="129" t="s">
        <v>158</v>
      </c>
      <c r="O9" s="83" t="s">
        <v>238</v>
      </c>
      <c r="P9" s="129" t="s">
        <v>159</v>
      </c>
      <c r="Q9" s="83" t="s">
        <v>136</v>
      </c>
      <c r="R9" s="130" t="s">
        <v>158</v>
      </c>
      <c r="S9" s="1065"/>
    </row>
    <row r="10" spans="1:21" s="78" customFormat="1" ht="16.149999999999999" customHeight="1" x14ac:dyDescent="0.25">
      <c r="A10" s="5">
        <v>1</v>
      </c>
      <c r="B10" s="82">
        <v>2</v>
      </c>
      <c r="C10" s="72">
        <v>3</v>
      </c>
      <c r="D10" s="72">
        <v>4</v>
      </c>
      <c r="E10" s="72">
        <v>5</v>
      </c>
      <c r="F10" s="72">
        <v>6</v>
      </c>
      <c r="G10" s="72">
        <v>7</v>
      </c>
      <c r="H10" s="72">
        <v>8</v>
      </c>
      <c r="I10" s="72">
        <v>9</v>
      </c>
      <c r="J10" s="72">
        <v>10</v>
      </c>
      <c r="K10" s="72">
        <v>11</v>
      </c>
      <c r="L10" s="72">
        <v>12</v>
      </c>
      <c r="M10" s="72">
        <v>13</v>
      </c>
      <c r="N10" s="72">
        <v>14</v>
      </c>
      <c r="O10" s="72">
        <v>15</v>
      </c>
      <c r="P10" s="72">
        <v>16</v>
      </c>
      <c r="Q10" s="72">
        <v>17</v>
      </c>
      <c r="R10" s="121">
        <v>18</v>
      </c>
      <c r="S10" s="128">
        <v>19</v>
      </c>
    </row>
    <row r="11" spans="1:21" s="78" customFormat="1" ht="16.149999999999999" customHeight="1" x14ac:dyDescent="0.25">
      <c r="A11" s="5">
        <v>1</v>
      </c>
      <c r="B11" s="9" t="s">
        <v>757</v>
      </c>
      <c r="C11" s="507">
        <v>0</v>
      </c>
      <c r="D11" s="507">
        <v>0</v>
      </c>
      <c r="E11" s="510">
        <v>3.73</v>
      </c>
      <c r="F11" s="510">
        <f>D11*E11</f>
        <v>0</v>
      </c>
      <c r="G11" s="507">
        <v>0</v>
      </c>
      <c r="H11" s="507">
        <v>0</v>
      </c>
      <c r="I11" s="510">
        <v>4.16</v>
      </c>
      <c r="J11" s="510">
        <f>H11*I11</f>
        <v>0</v>
      </c>
      <c r="K11" s="507">
        <v>0</v>
      </c>
      <c r="L11" s="507">
        <v>0</v>
      </c>
      <c r="M11" s="510">
        <v>5</v>
      </c>
      <c r="N11" s="510">
        <f>L11*M11</f>
        <v>0</v>
      </c>
      <c r="O11" s="507">
        <v>0</v>
      </c>
      <c r="P11" s="507">
        <v>0</v>
      </c>
      <c r="Q11" s="510">
        <v>5.6</v>
      </c>
      <c r="R11" s="510">
        <f>P11*Q11</f>
        <v>0</v>
      </c>
      <c r="S11" s="511">
        <f>R11+N11+J11+F11</f>
        <v>0</v>
      </c>
      <c r="T11" s="78">
        <f>C11+G11+K11+O11</f>
        <v>0</v>
      </c>
      <c r="U11" s="726"/>
    </row>
    <row r="12" spans="1:21" s="78" customFormat="1" ht="16.149999999999999" customHeight="1" x14ac:dyDescent="0.25">
      <c r="A12" s="5">
        <v>2</v>
      </c>
      <c r="B12" s="9" t="s">
        <v>758</v>
      </c>
      <c r="C12" s="507">
        <v>0</v>
      </c>
      <c r="D12" s="507">
        <v>0</v>
      </c>
      <c r="E12" s="510">
        <v>3.73</v>
      </c>
      <c r="F12" s="510">
        <f t="shared" ref="F12:F21" si="0">D12*E12</f>
        <v>0</v>
      </c>
      <c r="G12" s="507">
        <v>0</v>
      </c>
      <c r="H12" s="507">
        <v>0</v>
      </c>
      <c r="I12" s="510">
        <v>4.16</v>
      </c>
      <c r="J12" s="510">
        <f t="shared" ref="J12:J20" si="1">H12*I12</f>
        <v>0</v>
      </c>
      <c r="K12" s="507">
        <v>0</v>
      </c>
      <c r="L12" s="507">
        <v>0</v>
      </c>
      <c r="M12" s="510">
        <v>5</v>
      </c>
      <c r="N12" s="510">
        <f t="shared" ref="N12:N21" si="2">L12*M12</f>
        <v>0</v>
      </c>
      <c r="O12" s="507">
        <v>0</v>
      </c>
      <c r="P12" s="507">
        <v>0</v>
      </c>
      <c r="Q12" s="510">
        <v>5.6</v>
      </c>
      <c r="R12" s="510">
        <f t="shared" ref="R12:R21" si="3">P12*Q12</f>
        <v>0</v>
      </c>
      <c r="S12" s="511">
        <f t="shared" ref="S12:S21" si="4">R12+N12+J12+F12</f>
        <v>0</v>
      </c>
      <c r="T12" s="78">
        <f t="shared" ref="T12:T21" si="5">C12+G12+K12+O12</f>
        <v>0</v>
      </c>
      <c r="U12" s="726"/>
    </row>
    <row r="13" spans="1:21" s="78" customFormat="1" ht="16.149999999999999" customHeight="1" x14ac:dyDescent="0.25">
      <c r="A13" s="5">
        <v>3</v>
      </c>
      <c r="B13" s="9" t="s">
        <v>759</v>
      </c>
      <c r="C13" s="507">
        <v>0</v>
      </c>
      <c r="D13" s="507">
        <v>0</v>
      </c>
      <c r="E13" s="510">
        <v>3.73</v>
      </c>
      <c r="F13" s="510">
        <f t="shared" si="0"/>
        <v>0</v>
      </c>
      <c r="G13" s="507">
        <v>0</v>
      </c>
      <c r="H13" s="507">
        <v>0</v>
      </c>
      <c r="I13" s="510">
        <v>4.16</v>
      </c>
      <c r="J13" s="510">
        <f t="shared" si="1"/>
        <v>0</v>
      </c>
      <c r="K13" s="507">
        <v>0</v>
      </c>
      <c r="L13" s="507">
        <v>0</v>
      </c>
      <c r="M13" s="510">
        <v>5</v>
      </c>
      <c r="N13" s="510">
        <f t="shared" si="2"/>
        <v>0</v>
      </c>
      <c r="O13" s="507">
        <v>0</v>
      </c>
      <c r="P13" s="507">
        <v>0</v>
      </c>
      <c r="Q13" s="510">
        <v>5.6</v>
      </c>
      <c r="R13" s="510">
        <f t="shared" si="3"/>
        <v>0</v>
      </c>
      <c r="S13" s="511">
        <f t="shared" si="4"/>
        <v>0</v>
      </c>
      <c r="T13" s="78">
        <f t="shared" si="5"/>
        <v>0</v>
      </c>
      <c r="U13" s="726"/>
    </row>
    <row r="14" spans="1:21" s="78" customFormat="1" ht="16.149999999999999" customHeight="1" x14ac:dyDescent="0.25">
      <c r="A14" s="5">
        <v>4</v>
      </c>
      <c r="B14" s="9" t="s">
        <v>760</v>
      </c>
      <c r="C14" s="507">
        <v>0</v>
      </c>
      <c r="D14" s="507">
        <v>0</v>
      </c>
      <c r="E14" s="510">
        <v>3.73</v>
      </c>
      <c r="F14" s="510">
        <f t="shared" si="0"/>
        <v>0</v>
      </c>
      <c r="G14" s="507">
        <v>0</v>
      </c>
      <c r="H14" s="507">
        <v>0</v>
      </c>
      <c r="I14" s="510">
        <v>4.16</v>
      </c>
      <c r="J14" s="510">
        <f t="shared" si="1"/>
        <v>0</v>
      </c>
      <c r="K14" s="507">
        <v>0</v>
      </c>
      <c r="L14" s="507">
        <v>0</v>
      </c>
      <c r="M14" s="510">
        <v>5</v>
      </c>
      <c r="N14" s="510">
        <f t="shared" si="2"/>
        <v>0</v>
      </c>
      <c r="O14" s="507">
        <v>0</v>
      </c>
      <c r="P14" s="507">
        <v>0</v>
      </c>
      <c r="Q14" s="510">
        <v>5.6</v>
      </c>
      <c r="R14" s="510">
        <f t="shared" si="3"/>
        <v>0</v>
      </c>
      <c r="S14" s="511">
        <f t="shared" si="4"/>
        <v>0</v>
      </c>
      <c r="T14" s="78">
        <f t="shared" si="5"/>
        <v>0</v>
      </c>
      <c r="U14" s="726"/>
    </row>
    <row r="15" spans="1:21" s="78" customFormat="1" ht="16.149999999999999" customHeight="1" x14ac:dyDescent="0.25">
      <c r="A15" s="5">
        <v>5</v>
      </c>
      <c r="B15" s="9" t="s">
        <v>761</v>
      </c>
      <c r="C15" s="507">
        <v>0</v>
      </c>
      <c r="D15" s="507">
        <v>0</v>
      </c>
      <c r="E15" s="510">
        <v>3.73</v>
      </c>
      <c r="F15" s="510">
        <f t="shared" si="0"/>
        <v>0</v>
      </c>
      <c r="G15" s="507">
        <v>0</v>
      </c>
      <c r="H15" s="507">
        <v>0</v>
      </c>
      <c r="I15" s="510">
        <v>4.16</v>
      </c>
      <c r="J15" s="510">
        <f t="shared" si="1"/>
        <v>0</v>
      </c>
      <c r="K15" s="507">
        <v>0</v>
      </c>
      <c r="L15" s="507">
        <v>0</v>
      </c>
      <c r="M15" s="510">
        <v>5</v>
      </c>
      <c r="N15" s="510">
        <f t="shared" si="2"/>
        <v>0</v>
      </c>
      <c r="O15" s="507">
        <v>0</v>
      </c>
      <c r="P15" s="507">
        <v>0</v>
      </c>
      <c r="Q15" s="510">
        <v>5.6</v>
      </c>
      <c r="R15" s="510">
        <f t="shared" si="3"/>
        <v>0</v>
      </c>
      <c r="S15" s="511">
        <f t="shared" si="4"/>
        <v>0</v>
      </c>
      <c r="T15" s="78">
        <f t="shared" si="5"/>
        <v>0</v>
      </c>
      <c r="U15" s="726"/>
    </row>
    <row r="16" spans="1:21" s="78" customFormat="1" ht="16.149999999999999" customHeight="1" x14ac:dyDescent="0.25">
      <c r="A16" s="5">
        <v>6</v>
      </c>
      <c r="B16" s="204" t="s">
        <v>762</v>
      </c>
      <c r="C16" s="507">
        <v>0</v>
      </c>
      <c r="D16" s="507">
        <v>0</v>
      </c>
      <c r="E16" s="510">
        <v>3.73</v>
      </c>
      <c r="F16" s="510">
        <f t="shared" si="0"/>
        <v>0</v>
      </c>
      <c r="G16" s="507">
        <v>0</v>
      </c>
      <c r="H16" s="507">
        <v>0</v>
      </c>
      <c r="I16" s="510">
        <v>4.16</v>
      </c>
      <c r="J16" s="510">
        <f t="shared" si="1"/>
        <v>0</v>
      </c>
      <c r="K16" s="507">
        <v>0</v>
      </c>
      <c r="L16" s="507">
        <v>0</v>
      </c>
      <c r="M16" s="510">
        <v>5</v>
      </c>
      <c r="N16" s="510">
        <f t="shared" si="2"/>
        <v>0</v>
      </c>
      <c r="O16" s="507">
        <v>0</v>
      </c>
      <c r="P16" s="507">
        <v>0</v>
      </c>
      <c r="Q16" s="510">
        <v>5.6</v>
      </c>
      <c r="R16" s="510">
        <f t="shared" si="3"/>
        <v>0</v>
      </c>
      <c r="S16" s="511">
        <f t="shared" si="4"/>
        <v>0</v>
      </c>
      <c r="T16" s="78">
        <f t="shared" si="5"/>
        <v>0</v>
      </c>
      <c r="U16" s="726"/>
    </row>
    <row r="17" spans="1:21" s="78" customFormat="1" ht="16.149999999999999" customHeight="1" x14ac:dyDescent="0.25">
      <c r="A17" s="5">
        <v>7</v>
      </c>
      <c r="B17" s="9" t="s">
        <v>763</v>
      </c>
      <c r="C17" s="507">
        <v>0</v>
      </c>
      <c r="D17" s="507">
        <v>0</v>
      </c>
      <c r="E17" s="510">
        <v>3.73</v>
      </c>
      <c r="F17" s="510">
        <f t="shared" si="0"/>
        <v>0</v>
      </c>
      <c r="G17" s="507">
        <v>0</v>
      </c>
      <c r="H17" s="507">
        <v>0</v>
      </c>
      <c r="I17" s="510">
        <v>4.16</v>
      </c>
      <c r="J17" s="510">
        <f t="shared" si="1"/>
        <v>0</v>
      </c>
      <c r="K17" s="507">
        <v>0</v>
      </c>
      <c r="L17" s="507">
        <v>0</v>
      </c>
      <c r="M17" s="510">
        <v>5</v>
      </c>
      <c r="N17" s="510">
        <f t="shared" si="2"/>
        <v>0</v>
      </c>
      <c r="O17" s="507">
        <v>0</v>
      </c>
      <c r="P17" s="507">
        <v>0</v>
      </c>
      <c r="Q17" s="510">
        <v>5.6</v>
      </c>
      <c r="R17" s="510">
        <f t="shared" si="3"/>
        <v>0</v>
      </c>
      <c r="S17" s="511">
        <f t="shared" si="4"/>
        <v>0</v>
      </c>
      <c r="T17" s="78">
        <f t="shared" si="5"/>
        <v>0</v>
      </c>
      <c r="U17" s="726"/>
    </row>
    <row r="18" spans="1:21" x14ac:dyDescent="0.25">
      <c r="A18" s="5">
        <v>8</v>
      </c>
      <c r="B18" s="9" t="s">
        <v>764</v>
      </c>
      <c r="C18" s="507">
        <v>0</v>
      </c>
      <c r="D18" s="507">
        <v>0</v>
      </c>
      <c r="E18" s="510">
        <v>3.73</v>
      </c>
      <c r="F18" s="510">
        <f t="shared" si="0"/>
        <v>0</v>
      </c>
      <c r="G18" s="507">
        <v>0</v>
      </c>
      <c r="H18" s="507">
        <v>0</v>
      </c>
      <c r="I18" s="510">
        <v>4.16</v>
      </c>
      <c r="J18" s="510">
        <f t="shared" si="1"/>
        <v>0</v>
      </c>
      <c r="K18" s="507">
        <v>0</v>
      </c>
      <c r="L18" s="507">
        <v>0</v>
      </c>
      <c r="M18" s="510">
        <v>5</v>
      </c>
      <c r="N18" s="510">
        <f t="shared" si="2"/>
        <v>0</v>
      </c>
      <c r="O18" s="507">
        <v>0</v>
      </c>
      <c r="P18" s="507">
        <v>0</v>
      </c>
      <c r="Q18" s="510">
        <v>5.6</v>
      </c>
      <c r="R18" s="510">
        <f t="shared" si="3"/>
        <v>0</v>
      </c>
      <c r="S18" s="511">
        <f t="shared" si="4"/>
        <v>0</v>
      </c>
      <c r="T18" s="78">
        <f t="shared" si="5"/>
        <v>0</v>
      </c>
      <c r="U18" s="727"/>
    </row>
    <row r="19" spans="1:21" x14ac:dyDescent="0.25">
      <c r="A19" s="5">
        <v>9</v>
      </c>
      <c r="B19" s="9" t="s">
        <v>765</v>
      </c>
      <c r="C19" s="507">
        <v>0</v>
      </c>
      <c r="D19" s="507">
        <v>0</v>
      </c>
      <c r="E19" s="510">
        <v>3.73</v>
      </c>
      <c r="F19" s="510">
        <f t="shared" si="0"/>
        <v>0</v>
      </c>
      <c r="G19" s="507">
        <v>0</v>
      </c>
      <c r="H19" s="507">
        <v>0</v>
      </c>
      <c r="I19" s="510">
        <v>4.16</v>
      </c>
      <c r="J19" s="510">
        <f t="shared" si="1"/>
        <v>0</v>
      </c>
      <c r="K19" s="507">
        <v>0</v>
      </c>
      <c r="L19" s="507">
        <v>0</v>
      </c>
      <c r="M19" s="510">
        <v>5</v>
      </c>
      <c r="N19" s="510">
        <f t="shared" si="2"/>
        <v>0</v>
      </c>
      <c r="O19" s="507">
        <v>0</v>
      </c>
      <c r="P19" s="507">
        <v>0</v>
      </c>
      <c r="Q19" s="510">
        <v>5.6</v>
      </c>
      <c r="R19" s="510">
        <f t="shared" si="3"/>
        <v>0</v>
      </c>
      <c r="S19" s="511">
        <f t="shared" si="4"/>
        <v>0</v>
      </c>
      <c r="T19" s="78">
        <f t="shared" si="5"/>
        <v>0</v>
      </c>
      <c r="U19" s="727"/>
    </row>
    <row r="20" spans="1:21" x14ac:dyDescent="0.25">
      <c r="A20" s="5">
        <v>10</v>
      </c>
      <c r="B20" s="9" t="s">
        <v>766</v>
      </c>
      <c r="C20" s="507">
        <v>0</v>
      </c>
      <c r="D20" s="507">
        <v>0</v>
      </c>
      <c r="E20" s="510">
        <v>3.73</v>
      </c>
      <c r="F20" s="510">
        <f t="shared" si="0"/>
        <v>0</v>
      </c>
      <c r="G20" s="507">
        <v>0</v>
      </c>
      <c r="H20" s="507">
        <v>0</v>
      </c>
      <c r="I20" s="510">
        <v>4.16</v>
      </c>
      <c r="J20" s="510">
        <f t="shared" si="1"/>
        <v>0</v>
      </c>
      <c r="K20" s="507">
        <v>0</v>
      </c>
      <c r="L20" s="507">
        <v>0</v>
      </c>
      <c r="M20" s="510">
        <v>5</v>
      </c>
      <c r="N20" s="510">
        <f t="shared" si="2"/>
        <v>0</v>
      </c>
      <c r="O20" s="507">
        <v>0</v>
      </c>
      <c r="P20" s="507">
        <v>0</v>
      </c>
      <c r="Q20" s="510">
        <v>5.6</v>
      </c>
      <c r="R20" s="510">
        <f t="shared" si="3"/>
        <v>0</v>
      </c>
      <c r="S20" s="511">
        <f t="shared" si="4"/>
        <v>0</v>
      </c>
      <c r="T20" s="78">
        <f t="shared" si="5"/>
        <v>0</v>
      </c>
      <c r="U20" s="727"/>
    </row>
    <row r="21" spans="1:21" x14ac:dyDescent="0.25">
      <c r="A21" s="5">
        <v>11</v>
      </c>
      <c r="B21" s="9" t="s">
        <v>767</v>
      </c>
      <c r="C21" s="507">
        <v>0</v>
      </c>
      <c r="D21" s="507">
        <v>0</v>
      </c>
      <c r="E21" s="510">
        <v>3.73</v>
      </c>
      <c r="F21" s="510">
        <f t="shared" si="0"/>
        <v>0</v>
      </c>
      <c r="G21" s="507">
        <v>0</v>
      </c>
      <c r="H21" s="507">
        <v>0</v>
      </c>
      <c r="I21" s="510">
        <v>4.16</v>
      </c>
      <c r="J21" s="510">
        <f>H21*I21</f>
        <v>0</v>
      </c>
      <c r="K21" s="507">
        <v>0</v>
      </c>
      <c r="L21" s="507">
        <v>0</v>
      </c>
      <c r="M21" s="510">
        <v>5</v>
      </c>
      <c r="N21" s="510">
        <f t="shared" si="2"/>
        <v>0</v>
      </c>
      <c r="O21" s="507">
        <v>0</v>
      </c>
      <c r="P21" s="507">
        <v>0</v>
      </c>
      <c r="Q21" s="510">
        <v>5.6</v>
      </c>
      <c r="R21" s="510">
        <f t="shared" si="3"/>
        <v>0</v>
      </c>
      <c r="S21" s="511">
        <f t="shared" si="4"/>
        <v>0</v>
      </c>
      <c r="T21" s="78">
        <f t="shared" si="5"/>
        <v>0</v>
      </c>
      <c r="U21" s="727"/>
    </row>
    <row r="22" spans="1:21" s="501" customFormat="1" x14ac:dyDescent="0.25">
      <c r="A22" s="1066" t="s">
        <v>17</v>
      </c>
      <c r="B22" s="1067"/>
      <c r="C22" s="279">
        <f>SUM(C11:C21)</f>
        <v>0</v>
      </c>
      <c r="D22" s="279">
        <f>SUM(D11:D21)</f>
        <v>0</v>
      </c>
      <c r="E22" s="667"/>
      <c r="F22" s="668">
        <f t="shared" ref="F22" si="6">SUM(F11:F21)</f>
        <v>0</v>
      </c>
      <c r="G22" s="279">
        <f>SUM(G11:G21)</f>
        <v>0</v>
      </c>
      <c r="H22" s="279">
        <f>SUM(H11:H21)</f>
        <v>0</v>
      </c>
      <c r="I22" s="668"/>
      <c r="J22" s="668">
        <f t="shared" ref="J22" si="7">SUM(J11:J21)</f>
        <v>0</v>
      </c>
      <c r="K22" s="279">
        <f>SUM(K11:K21)</f>
        <v>0</v>
      </c>
      <c r="L22" s="279">
        <f>SUM(L11:L21)</f>
        <v>0</v>
      </c>
      <c r="M22" s="668"/>
      <c r="N22" s="668">
        <f t="shared" ref="N22" si="8">SUM(N11:N21)</f>
        <v>0</v>
      </c>
      <c r="O22" s="279">
        <f>SUM(O11:O21)</f>
        <v>0</v>
      </c>
      <c r="P22" s="279">
        <f>SUM(P11:P21)</f>
        <v>0</v>
      </c>
      <c r="Q22" s="668"/>
      <c r="R22" s="668">
        <f t="shared" ref="R22" si="9">SUM(R11:R21)</f>
        <v>0</v>
      </c>
      <c r="S22" s="668">
        <f>SUM(S11:S21)</f>
        <v>0</v>
      </c>
      <c r="T22" s="729">
        <f>SUM(T11:T21)</f>
        <v>0</v>
      </c>
      <c r="U22" s="728"/>
    </row>
    <row r="23" spans="1:21" x14ac:dyDescent="0.25">
      <c r="A23" s="278" t="s">
        <v>487</v>
      </c>
      <c r="B23" s="79"/>
      <c r="C23" s="79"/>
      <c r="D23" s="79"/>
      <c r="E23" s="79"/>
      <c r="F23" s="79"/>
      <c r="G23" s="79"/>
      <c r="H23" s="79"/>
      <c r="I23" s="79"/>
      <c r="J23" s="79"/>
      <c r="K23" s="79"/>
      <c r="L23" s="79"/>
      <c r="M23" s="79"/>
      <c r="N23" s="79"/>
      <c r="O23" s="79"/>
      <c r="P23" s="79"/>
      <c r="Q23" s="79"/>
      <c r="R23" s="79"/>
      <c r="S23" s="79"/>
    </row>
    <row r="24" spans="1:21" s="535" customFormat="1" ht="36.75" customHeight="1" x14ac:dyDescent="0.2">
      <c r="A24" s="536"/>
      <c r="B24" s="1069"/>
      <c r="C24" s="1070"/>
      <c r="D24" s="1070"/>
      <c r="E24" s="1070"/>
      <c r="F24" s="1070"/>
      <c r="G24" s="1070"/>
      <c r="H24" s="1070"/>
      <c r="I24" s="1070"/>
      <c r="J24" s="1070"/>
      <c r="K24" s="1070"/>
      <c r="L24" s="1070"/>
      <c r="M24" s="1070"/>
      <c r="N24" s="1070"/>
      <c r="O24" s="1070"/>
      <c r="P24" s="1070"/>
      <c r="Q24" s="1070"/>
      <c r="R24" s="1070"/>
      <c r="S24" s="1070"/>
    </row>
    <row r="25" spans="1:21" x14ac:dyDescent="0.25">
      <c r="A25" s="278"/>
      <c r="B25" s="79"/>
      <c r="C25" s="79"/>
      <c r="D25" s="79"/>
      <c r="E25" s="79"/>
      <c r="F25" s="79"/>
      <c r="G25" s="509"/>
      <c r="H25" s="79"/>
      <c r="I25" s="79"/>
      <c r="J25" s="79"/>
      <c r="K25" s="79"/>
      <c r="L25" s="79"/>
      <c r="M25" s="79"/>
      <c r="N25" s="79"/>
      <c r="O25" s="79"/>
      <c r="P25" s="79"/>
      <c r="Q25" s="79"/>
      <c r="R25" s="79"/>
      <c r="S25" s="79"/>
    </row>
    <row r="26" spans="1:21" x14ac:dyDescent="0.25">
      <c r="A26" s="278"/>
      <c r="B26" s="79"/>
      <c r="C26" s="79"/>
      <c r="D26" s="79"/>
      <c r="E26" s="79"/>
      <c r="F26" s="79"/>
      <c r="G26" s="79"/>
      <c r="H26" s="79"/>
      <c r="I26" s="79"/>
      <c r="J26" s="79"/>
      <c r="K26" s="79"/>
      <c r="L26" s="79"/>
      <c r="M26" s="79"/>
      <c r="N26" s="79"/>
      <c r="O26" s="79"/>
      <c r="P26" s="79"/>
      <c r="Q26" s="79"/>
      <c r="R26" s="79"/>
      <c r="S26" s="79"/>
    </row>
    <row r="27" spans="1:21" x14ac:dyDescent="0.25">
      <c r="A27" s="278"/>
      <c r="B27" s="79"/>
      <c r="C27" s="79"/>
      <c r="D27" s="79"/>
      <c r="E27" s="79"/>
      <c r="F27" s="79"/>
      <c r="G27" s="79"/>
      <c r="H27" s="79"/>
      <c r="I27" s="79"/>
      <c r="J27" s="79"/>
      <c r="K27" s="79"/>
      <c r="L27" s="79"/>
      <c r="M27" s="79"/>
      <c r="N27" s="79"/>
      <c r="O27" s="79"/>
      <c r="P27" s="79"/>
      <c r="Q27" s="79"/>
      <c r="R27" s="79"/>
      <c r="S27" s="79"/>
    </row>
    <row r="28" spans="1:21" s="15" customFormat="1" ht="12.75" x14ac:dyDescent="0.2">
      <c r="A28" s="14" t="s">
        <v>11</v>
      </c>
      <c r="G28" s="14"/>
      <c r="H28" s="14"/>
      <c r="J28" s="351"/>
      <c r="K28" s="14"/>
      <c r="L28" s="14"/>
      <c r="M28" s="14"/>
      <c r="N28" s="14"/>
      <c r="O28" s="14"/>
      <c r="P28" s="14"/>
      <c r="Q28" s="14"/>
      <c r="R28" s="347"/>
      <c r="S28" s="363" t="s">
        <v>12</v>
      </c>
    </row>
    <row r="29" spans="1:21" s="15" customFormat="1" ht="12.75" customHeight="1" x14ac:dyDescent="0.2">
      <c r="J29" s="14"/>
      <c r="K29" s="34"/>
      <c r="L29" s="34"/>
      <c r="M29" s="34"/>
      <c r="N29" s="34"/>
      <c r="O29" s="34"/>
      <c r="P29" s="34"/>
      <c r="Q29" s="34"/>
      <c r="R29" s="34"/>
      <c r="S29" s="363" t="s">
        <v>956</v>
      </c>
    </row>
    <row r="30" spans="1:21" s="15" customFormat="1" ht="12.75" customHeight="1" x14ac:dyDescent="0.2">
      <c r="J30" s="34"/>
      <c r="K30" s="34"/>
      <c r="L30" s="34"/>
      <c r="M30" s="34"/>
      <c r="N30" s="34"/>
      <c r="O30" s="34"/>
      <c r="P30" s="34"/>
      <c r="Q30" s="34"/>
      <c r="R30" s="34"/>
      <c r="S30" s="363" t="s">
        <v>775</v>
      </c>
    </row>
    <row r="31" spans="1:21" s="15" customFormat="1" ht="12.75" x14ac:dyDescent="0.2">
      <c r="A31" s="14"/>
      <c r="B31" s="14"/>
      <c r="K31" s="14"/>
      <c r="L31" s="14"/>
      <c r="M31" s="14"/>
      <c r="N31" s="14"/>
      <c r="O31" s="14"/>
      <c r="P31" s="14"/>
      <c r="Q31" s="791" t="s">
        <v>83</v>
      </c>
      <c r="R31" s="791"/>
      <c r="S31" s="791"/>
    </row>
  </sheetData>
  <mergeCells count="12">
    <mergeCell ref="Q31:S31"/>
    <mergeCell ref="S8:S9"/>
    <mergeCell ref="O8:R8"/>
    <mergeCell ref="G2:M2"/>
    <mergeCell ref="A22:B22"/>
    <mergeCell ref="A8:A9"/>
    <mergeCell ref="B8:B9"/>
    <mergeCell ref="C8:F8"/>
    <mergeCell ref="G8:J8"/>
    <mergeCell ref="K8:N8"/>
    <mergeCell ref="A4:S4"/>
    <mergeCell ref="B24:S24"/>
  </mergeCells>
  <phoneticPr fontId="0" type="noConversion"/>
  <printOptions horizontalCentered="1" verticalCentered="1"/>
  <pageMargins left="0.70866141732283505" right="0.70866141732283505" top="0.196850393700787" bottom="0.196850393700787" header="0.31496062992126" footer="0.31496062992126"/>
  <pageSetup paperSize="9" scale="73" orientation="landscape" r:id="rId1"/>
  <headerFooter>
    <oddFooter>&amp;C- 100 -</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topLeftCell="A10" zoomScaleSheetLayoutView="100" workbookViewId="0">
      <selection activeCell="G30" sqref="G30"/>
    </sheetView>
  </sheetViews>
  <sheetFormatPr defaultRowHeight="15" x14ac:dyDescent="0.25"/>
  <cols>
    <col min="1" max="1" width="9.140625" style="73"/>
    <col min="2" max="2" width="25.140625" style="73" customWidth="1"/>
    <col min="3" max="3" width="17.5703125" style="73" customWidth="1"/>
    <col min="4" max="4" width="19.7109375" style="73" customWidth="1"/>
    <col min="5" max="5" width="18.140625" style="73" customWidth="1"/>
    <col min="6" max="6" width="15.42578125" style="73" customWidth="1"/>
    <col min="7" max="7" width="15.7109375" style="73" customWidth="1"/>
    <col min="8" max="8" width="12.28515625" style="73" customWidth="1"/>
    <col min="9" max="16384" width="9.140625" style="73"/>
  </cols>
  <sheetData>
    <row r="1" spans="1:9" s="15" customFormat="1" x14ac:dyDescent="0.2">
      <c r="C1" s="42"/>
      <c r="D1" s="42"/>
      <c r="E1" s="42"/>
      <c r="F1" s="906" t="s">
        <v>721</v>
      </c>
      <c r="G1" s="906"/>
    </row>
    <row r="2" spans="1:9" s="15" customFormat="1" ht="30.75" customHeight="1" x14ac:dyDescent="0.3">
      <c r="B2" s="787" t="s">
        <v>821</v>
      </c>
      <c r="C2" s="787"/>
      <c r="D2" s="787"/>
      <c r="E2" s="787"/>
      <c r="F2" s="787"/>
      <c r="G2" s="41"/>
      <c r="H2" s="41"/>
      <c r="I2" s="41"/>
    </row>
    <row r="3" spans="1:9" s="15" customFormat="1" ht="20.25" x14ac:dyDescent="0.3">
      <c r="G3" s="125"/>
    </row>
    <row r="4" spans="1:9" ht="18" x14ac:dyDescent="0.25">
      <c r="A4" s="1062" t="s">
        <v>724</v>
      </c>
      <c r="B4" s="1062"/>
      <c r="C4" s="1062"/>
      <c r="D4" s="1062"/>
      <c r="E4" s="1062"/>
      <c r="F4" s="1062"/>
      <c r="G4" s="1062"/>
      <c r="H4" s="409"/>
    </row>
    <row r="5" spans="1:9" ht="15.75" x14ac:dyDescent="0.25">
      <c r="C5" s="74"/>
      <c r="D5" s="75"/>
      <c r="E5" s="74"/>
      <c r="F5" s="74"/>
      <c r="G5" s="74"/>
      <c r="H5" s="74"/>
    </row>
    <row r="6" spans="1:9" x14ac:dyDescent="0.25">
      <c r="A6" s="84" t="s">
        <v>771</v>
      </c>
    </row>
    <row r="7" spans="1:9" x14ac:dyDescent="0.25">
      <c r="B7" s="313"/>
    </row>
    <row r="8" spans="1:9" s="78" customFormat="1" ht="30.75" customHeight="1" x14ac:dyDescent="0.25">
      <c r="A8" s="1072" t="s">
        <v>2</v>
      </c>
      <c r="B8" s="1071" t="s">
        <v>3</v>
      </c>
      <c r="C8" s="1071" t="s">
        <v>731</v>
      </c>
      <c r="D8" s="1073" t="s">
        <v>732</v>
      </c>
      <c r="E8" s="1071" t="s">
        <v>720</v>
      </c>
      <c r="F8" s="1071"/>
      <c r="G8" s="1071"/>
    </row>
    <row r="9" spans="1:9" s="78" customFormat="1" ht="48.75" customHeight="1" x14ac:dyDescent="0.25">
      <c r="A9" s="1072"/>
      <c r="B9" s="1071"/>
      <c r="C9" s="1071"/>
      <c r="D9" s="1074"/>
      <c r="E9" s="315" t="s">
        <v>725</v>
      </c>
      <c r="F9" s="315" t="s">
        <v>719</v>
      </c>
      <c r="G9" s="315" t="s">
        <v>17</v>
      </c>
    </row>
    <row r="10" spans="1:9" s="78" customFormat="1" ht="16.149999999999999" customHeight="1" x14ac:dyDescent="0.25">
      <c r="A10" s="64">
        <v>1</v>
      </c>
      <c r="B10" s="326">
        <v>2</v>
      </c>
      <c r="C10" s="326">
        <v>3</v>
      </c>
      <c r="D10" s="326">
        <v>4</v>
      </c>
      <c r="E10" s="328">
        <v>5</v>
      </c>
      <c r="F10" s="328">
        <v>6</v>
      </c>
      <c r="G10" s="328">
        <v>7</v>
      </c>
    </row>
    <row r="11" spans="1:9" s="78" customFormat="1" ht="16.149999999999999" customHeight="1" x14ac:dyDescent="0.25">
      <c r="A11" s="5">
        <v>1</v>
      </c>
      <c r="B11" s="9" t="s">
        <v>757</v>
      </c>
      <c r="C11" s="467">
        <v>0</v>
      </c>
      <c r="D11" s="467">
        <v>0</v>
      </c>
      <c r="E11" s="469">
        <f>D11*0.09</f>
        <v>0</v>
      </c>
      <c r="F11" s="469">
        <f>D11*0.01</f>
        <v>0</v>
      </c>
      <c r="G11" s="469">
        <f t="shared" ref="G11:G21" si="0">SUM(E11:F11)</f>
        <v>0</v>
      </c>
    </row>
    <row r="12" spans="1:9" s="78" customFormat="1" ht="16.149999999999999" customHeight="1" x14ac:dyDescent="0.25">
      <c r="A12" s="5">
        <v>2</v>
      </c>
      <c r="B12" s="9" t="s">
        <v>758</v>
      </c>
      <c r="C12" s="467">
        <v>0</v>
      </c>
      <c r="D12" s="467">
        <v>0</v>
      </c>
      <c r="E12" s="469">
        <f t="shared" ref="E12:E21" si="1">D12*0.09</f>
        <v>0</v>
      </c>
      <c r="F12" s="469">
        <f t="shared" ref="F12:F21" si="2">D12*0.01</f>
        <v>0</v>
      </c>
      <c r="G12" s="469">
        <f t="shared" si="0"/>
        <v>0</v>
      </c>
    </row>
    <row r="13" spans="1:9" s="78" customFormat="1" ht="16.149999999999999" customHeight="1" x14ac:dyDescent="0.25">
      <c r="A13" s="5">
        <v>3</v>
      </c>
      <c r="B13" s="9" t="s">
        <v>759</v>
      </c>
      <c r="C13" s="467">
        <v>0</v>
      </c>
      <c r="D13" s="467">
        <v>0</v>
      </c>
      <c r="E13" s="469">
        <f t="shared" si="1"/>
        <v>0</v>
      </c>
      <c r="F13" s="469">
        <f t="shared" si="2"/>
        <v>0</v>
      </c>
      <c r="G13" s="469">
        <f t="shared" si="0"/>
        <v>0</v>
      </c>
    </row>
    <row r="14" spans="1:9" s="78" customFormat="1" ht="16.149999999999999" customHeight="1" x14ac:dyDescent="0.25">
      <c r="A14" s="5">
        <v>4</v>
      </c>
      <c r="B14" s="9" t="s">
        <v>760</v>
      </c>
      <c r="C14" s="467">
        <v>0</v>
      </c>
      <c r="D14" s="467">
        <v>0</v>
      </c>
      <c r="E14" s="469">
        <f t="shared" si="1"/>
        <v>0</v>
      </c>
      <c r="F14" s="469">
        <f t="shared" si="2"/>
        <v>0</v>
      </c>
      <c r="G14" s="469">
        <f t="shared" si="0"/>
        <v>0</v>
      </c>
    </row>
    <row r="15" spans="1:9" s="78" customFormat="1" ht="16.149999999999999" customHeight="1" x14ac:dyDescent="0.25">
      <c r="A15" s="5">
        <v>5</v>
      </c>
      <c r="B15" s="9" t="s">
        <v>761</v>
      </c>
      <c r="C15" s="467">
        <v>0</v>
      </c>
      <c r="D15" s="467">
        <v>0</v>
      </c>
      <c r="E15" s="469">
        <f t="shared" si="1"/>
        <v>0</v>
      </c>
      <c r="F15" s="469">
        <f t="shared" si="2"/>
        <v>0</v>
      </c>
      <c r="G15" s="469">
        <f t="shared" si="0"/>
        <v>0</v>
      </c>
    </row>
    <row r="16" spans="1:9" s="78" customFormat="1" ht="16.149999999999999" customHeight="1" x14ac:dyDescent="0.25">
      <c r="A16" s="5">
        <v>6</v>
      </c>
      <c r="B16" s="204" t="s">
        <v>762</v>
      </c>
      <c r="C16" s="467">
        <v>0</v>
      </c>
      <c r="D16" s="467">
        <v>0</v>
      </c>
      <c r="E16" s="469">
        <f t="shared" si="1"/>
        <v>0</v>
      </c>
      <c r="F16" s="469">
        <f t="shared" si="2"/>
        <v>0</v>
      </c>
      <c r="G16" s="469">
        <f t="shared" si="0"/>
        <v>0</v>
      </c>
    </row>
    <row r="17" spans="1:15" s="78" customFormat="1" ht="16.149999999999999" customHeight="1" x14ac:dyDescent="0.25">
      <c r="A17" s="5">
        <v>7</v>
      </c>
      <c r="B17" s="9" t="s">
        <v>763</v>
      </c>
      <c r="C17" s="467">
        <v>0</v>
      </c>
      <c r="D17" s="467">
        <v>0</v>
      </c>
      <c r="E17" s="469">
        <f t="shared" si="1"/>
        <v>0</v>
      </c>
      <c r="F17" s="469">
        <f t="shared" si="2"/>
        <v>0</v>
      </c>
      <c r="G17" s="469">
        <f t="shared" si="0"/>
        <v>0</v>
      </c>
    </row>
    <row r="18" spans="1:15" x14ac:dyDescent="0.25">
      <c r="A18" s="5">
        <v>8</v>
      </c>
      <c r="B18" s="9" t="s">
        <v>764</v>
      </c>
      <c r="C18" s="467">
        <v>0</v>
      </c>
      <c r="D18" s="467">
        <v>0</v>
      </c>
      <c r="E18" s="469">
        <f t="shared" si="1"/>
        <v>0</v>
      </c>
      <c r="F18" s="469">
        <f t="shared" si="2"/>
        <v>0</v>
      </c>
      <c r="G18" s="469">
        <f t="shared" si="0"/>
        <v>0</v>
      </c>
      <c r="O18" s="73">
        <v>1</v>
      </c>
    </row>
    <row r="19" spans="1:15" x14ac:dyDescent="0.25">
      <c r="A19" s="5">
        <v>9</v>
      </c>
      <c r="B19" s="9" t="s">
        <v>765</v>
      </c>
      <c r="C19" s="467">
        <v>0</v>
      </c>
      <c r="D19" s="467">
        <v>0</v>
      </c>
      <c r="E19" s="469">
        <f t="shared" si="1"/>
        <v>0</v>
      </c>
      <c r="F19" s="469">
        <f t="shared" si="2"/>
        <v>0</v>
      </c>
      <c r="G19" s="469">
        <f t="shared" si="0"/>
        <v>0</v>
      </c>
    </row>
    <row r="20" spans="1:15" x14ac:dyDescent="0.25">
      <c r="A20" s="5">
        <v>10</v>
      </c>
      <c r="B20" s="9" t="s">
        <v>766</v>
      </c>
      <c r="C20" s="467">
        <v>0</v>
      </c>
      <c r="D20" s="467">
        <v>0</v>
      </c>
      <c r="E20" s="469">
        <f t="shared" si="1"/>
        <v>0</v>
      </c>
      <c r="F20" s="469">
        <f t="shared" si="2"/>
        <v>0</v>
      </c>
      <c r="G20" s="469">
        <f t="shared" si="0"/>
        <v>0</v>
      </c>
    </row>
    <row r="21" spans="1:15" x14ac:dyDescent="0.25">
      <c r="A21" s="5">
        <v>11</v>
      </c>
      <c r="B21" s="9" t="s">
        <v>767</v>
      </c>
      <c r="C21" s="467">
        <v>0</v>
      </c>
      <c r="D21" s="467">
        <v>0</v>
      </c>
      <c r="E21" s="469">
        <f t="shared" si="1"/>
        <v>0</v>
      </c>
      <c r="F21" s="469">
        <f t="shared" si="2"/>
        <v>0</v>
      </c>
      <c r="G21" s="469">
        <f t="shared" si="0"/>
        <v>0</v>
      </c>
    </row>
    <row r="22" spans="1:15" s="501" customFormat="1" x14ac:dyDescent="0.25">
      <c r="A22" s="1066" t="s">
        <v>17</v>
      </c>
      <c r="B22" s="1067"/>
      <c r="C22" s="499">
        <f>SUM(C11:C21)</f>
        <v>0</v>
      </c>
      <c r="D22" s="499">
        <f>SUM(D11:D21)</f>
        <v>0</v>
      </c>
      <c r="E22" s="500">
        <f>SUM(E11:E21)</f>
        <v>0</v>
      </c>
      <c r="F22" s="500">
        <f>SUM(F11:F21)</f>
        <v>0</v>
      </c>
      <c r="G22" s="500">
        <f>SUM(G11:G21)</f>
        <v>0</v>
      </c>
    </row>
    <row r="23" spans="1:15" ht="36" customHeight="1" x14ac:dyDescent="0.25">
      <c r="A23" s="534" t="s">
        <v>806</v>
      </c>
      <c r="B23" s="1075"/>
      <c r="C23" s="1075"/>
      <c r="D23" s="1075"/>
      <c r="E23" s="1075"/>
      <c r="F23" s="1075"/>
      <c r="G23" s="1075"/>
    </row>
    <row r="24" spans="1:15" x14ac:dyDescent="0.25">
      <c r="A24" s="408"/>
      <c r="B24" s="408"/>
      <c r="C24" s="79"/>
      <c r="D24" s="79"/>
      <c r="E24" s="79"/>
      <c r="F24" s="79"/>
      <c r="G24" s="79"/>
    </row>
    <row r="25" spans="1:15" x14ac:dyDescent="0.25">
      <c r="A25" s="408"/>
      <c r="B25" s="408"/>
      <c r="C25" s="79"/>
      <c r="D25" s="79"/>
      <c r="E25" s="79"/>
      <c r="F25" s="79"/>
      <c r="G25" s="79"/>
    </row>
    <row r="26" spans="1:15" x14ac:dyDescent="0.25">
      <c r="A26" s="278"/>
      <c r="B26" s="79"/>
      <c r="C26" s="79"/>
      <c r="D26" s="79"/>
      <c r="E26" s="79"/>
      <c r="F26" s="79"/>
      <c r="G26" s="79"/>
    </row>
    <row r="27" spans="1:15" s="15" customFormat="1" ht="12.75" customHeight="1" x14ac:dyDescent="0.2">
      <c r="A27" s="14" t="s">
        <v>11</v>
      </c>
      <c r="G27" s="14"/>
    </row>
    <row r="28" spans="1:15" s="15" customFormat="1" ht="12.75" x14ac:dyDescent="0.2">
      <c r="A28" s="14"/>
      <c r="B28" s="14"/>
    </row>
    <row r="29" spans="1:15" x14ac:dyDescent="0.25">
      <c r="F29" s="347"/>
      <c r="G29" s="363" t="s">
        <v>12</v>
      </c>
    </row>
    <row r="30" spans="1:15" x14ac:dyDescent="0.25">
      <c r="A30" s="14"/>
      <c r="C30" s="34"/>
      <c r="D30" s="34"/>
      <c r="E30" s="34"/>
      <c r="F30" s="34"/>
      <c r="G30" s="363" t="s">
        <v>956</v>
      </c>
      <c r="H30" s="34"/>
      <c r="I30" s="34"/>
      <c r="J30" s="34"/>
    </row>
    <row r="31" spans="1:15" x14ac:dyDescent="0.25">
      <c r="B31" s="34"/>
      <c r="C31" s="34"/>
      <c r="D31" s="34"/>
      <c r="E31" s="34"/>
      <c r="F31" s="34"/>
      <c r="G31" s="363" t="s">
        <v>775</v>
      </c>
      <c r="H31" s="34"/>
      <c r="I31" s="34"/>
      <c r="J31" s="34"/>
    </row>
    <row r="32" spans="1:15" x14ac:dyDescent="0.25">
      <c r="A32" s="15"/>
      <c r="B32" s="14"/>
      <c r="C32" s="14"/>
      <c r="D32" s="14"/>
      <c r="E32" s="791" t="s">
        <v>83</v>
      </c>
      <c r="F32" s="791"/>
      <c r="G32" s="791"/>
    </row>
  </sheetData>
  <mergeCells count="11">
    <mergeCell ref="A22:B22"/>
    <mergeCell ref="B2:F2"/>
    <mergeCell ref="F1:G1"/>
    <mergeCell ref="E32:G32"/>
    <mergeCell ref="E8:G8"/>
    <mergeCell ref="A8:A9"/>
    <mergeCell ref="B8:B9"/>
    <mergeCell ref="C8:C9"/>
    <mergeCell ref="D8:D9"/>
    <mergeCell ref="A4:G4"/>
    <mergeCell ref="B23:G23"/>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&amp;C- 101 -</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2"/>
  <sheetViews>
    <sheetView view="pageBreakPreview" topLeftCell="C7" zoomScaleSheetLayoutView="100" workbookViewId="0">
      <selection activeCell="U23" sqref="U23"/>
    </sheetView>
  </sheetViews>
  <sheetFormatPr defaultRowHeight="15" x14ac:dyDescent="0.25"/>
  <cols>
    <col min="1" max="1" width="6.5703125" style="73" customWidth="1"/>
    <col min="2" max="2" width="21.42578125" style="73" bestFit="1" customWidth="1"/>
    <col min="3" max="3" width="9.7109375" style="73" customWidth="1"/>
    <col min="4" max="4" width="8.140625" style="73" customWidth="1"/>
    <col min="5" max="5" width="7.42578125" style="73" customWidth="1"/>
    <col min="6" max="6" width="9.140625" style="73" customWidth="1"/>
    <col min="7" max="7" width="9.5703125" style="73" customWidth="1"/>
    <col min="8" max="8" width="8.140625" style="73" customWidth="1"/>
    <col min="9" max="9" width="6.85546875" style="73" customWidth="1"/>
    <col min="10" max="10" width="9.28515625" style="73" customWidth="1"/>
    <col min="11" max="11" width="10.5703125" style="73" customWidth="1"/>
    <col min="12" max="12" width="8.7109375" style="73" customWidth="1"/>
    <col min="13" max="13" width="7.42578125" style="73" customWidth="1"/>
    <col min="14" max="14" width="8.5703125" style="73" customWidth="1"/>
    <col min="15" max="15" width="8.7109375" style="73" customWidth="1"/>
    <col min="16" max="16" width="8.5703125" style="73" customWidth="1"/>
    <col min="17" max="17" width="7.85546875" style="73" customWidth="1"/>
    <col min="18" max="18" width="8.5703125" style="73" customWidth="1"/>
    <col min="19" max="20" width="10.5703125" style="73" customWidth="1"/>
    <col min="21" max="21" width="11.140625" style="73" customWidth="1"/>
    <col min="22" max="22" width="10.7109375" style="73" bestFit="1" customWidth="1"/>
    <col min="23" max="16384" width="9.140625" style="73"/>
  </cols>
  <sheetData>
    <row r="1" spans="1:24" s="15" customFormat="1" ht="15.75" x14ac:dyDescent="0.25">
      <c r="C1" s="42"/>
      <c r="D1" s="42"/>
      <c r="E1" s="42"/>
      <c r="F1" s="42"/>
      <c r="G1" s="42"/>
      <c r="H1" s="42"/>
      <c r="I1" s="105" t="s">
        <v>0</v>
      </c>
      <c r="J1" s="105"/>
      <c r="S1" s="38"/>
      <c r="T1" s="38"/>
      <c r="U1" s="873" t="s">
        <v>538</v>
      </c>
      <c r="V1" s="873"/>
      <c r="W1" s="40"/>
      <c r="X1" s="40"/>
    </row>
    <row r="2" spans="1:24" s="15" customFormat="1" ht="20.25" x14ac:dyDescent="0.3">
      <c r="E2" s="787" t="s">
        <v>821</v>
      </c>
      <c r="F2" s="787"/>
      <c r="G2" s="787"/>
      <c r="H2" s="787"/>
      <c r="I2" s="787"/>
      <c r="J2" s="787"/>
      <c r="K2" s="787"/>
      <c r="L2" s="787"/>
      <c r="M2" s="787"/>
      <c r="N2" s="787"/>
      <c r="O2" s="787"/>
      <c r="P2" s="787"/>
    </row>
    <row r="3" spans="1:24" s="15" customFormat="1" ht="20.25" x14ac:dyDescent="0.3">
      <c r="H3" s="41"/>
      <c r="I3" s="41"/>
      <c r="J3" s="41"/>
      <c r="K3" s="41"/>
      <c r="L3" s="41"/>
      <c r="M3" s="41"/>
      <c r="N3" s="41"/>
      <c r="O3" s="41"/>
      <c r="P3" s="41"/>
    </row>
    <row r="4" spans="1:24" ht="15.75" x14ac:dyDescent="0.25">
      <c r="C4" s="788" t="s">
        <v>877</v>
      </c>
      <c r="D4" s="788"/>
      <c r="E4" s="788"/>
      <c r="F4" s="788"/>
      <c r="G4" s="788"/>
      <c r="H4" s="788"/>
      <c r="I4" s="788"/>
      <c r="J4" s="788"/>
      <c r="K4" s="788"/>
      <c r="L4" s="788"/>
      <c r="M4" s="788"/>
      <c r="N4" s="788"/>
      <c r="O4" s="788"/>
      <c r="P4" s="788"/>
      <c r="Q4" s="788"/>
      <c r="R4" s="44"/>
      <c r="S4" s="110"/>
      <c r="T4" s="110"/>
      <c r="U4" s="110"/>
      <c r="V4" s="110"/>
      <c r="W4" s="105"/>
    </row>
    <row r="5" spans="1:24" x14ac:dyDescent="0.25">
      <c r="C5" s="74"/>
      <c r="D5" s="74"/>
      <c r="E5" s="74"/>
      <c r="F5" s="74"/>
      <c r="G5" s="74"/>
      <c r="H5" s="74"/>
      <c r="M5" s="74"/>
      <c r="N5" s="74"/>
      <c r="O5" s="74"/>
      <c r="P5" s="74"/>
      <c r="Q5" s="74"/>
      <c r="R5" s="74"/>
      <c r="S5" s="74"/>
      <c r="T5" s="74"/>
      <c r="U5" s="74"/>
      <c r="V5" s="74"/>
      <c r="W5" s="74"/>
    </row>
    <row r="6" spans="1:24" x14ac:dyDescent="0.25">
      <c r="A6" s="77" t="s">
        <v>756</v>
      </c>
      <c r="B6" s="84"/>
    </row>
    <row r="7" spans="1:24" x14ac:dyDescent="0.25">
      <c r="B7" s="313"/>
    </row>
    <row r="8" spans="1:24" s="77" customFormat="1" ht="24.75" customHeight="1" x14ac:dyDescent="0.25">
      <c r="A8" s="776" t="s">
        <v>2</v>
      </c>
      <c r="B8" s="1057" t="s">
        <v>3</v>
      </c>
      <c r="C8" s="1054" t="s">
        <v>711</v>
      </c>
      <c r="D8" s="1055"/>
      <c r="E8" s="1055"/>
      <c r="F8" s="1055"/>
      <c r="G8" s="1054" t="s">
        <v>715</v>
      </c>
      <c r="H8" s="1055"/>
      <c r="I8" s="1055"/>
      <c r="J8" s="1055"/>
      <c r="K8" s="1054" t="s">
        <v>716</v>
      </c>
      <c r="L8" s="1055"/>
      <c r="M8" s="1055"/>
      <c r="N8" s="1055"/>
      <c r="O8" s="1054" t="s">
        <v>717</v>
      </c>
      <c r="P8" s="1055"/>
      <c r="Q8" s="1055"/>
      <c r="R8" s="1055"/>
      <c r="S8" s="1076" t="s">
        <v>17</v>
      </c>
      <c r="T8" s="1077"/>
      <c r="U8" s="1077"/>
      <c r="V8" s="1077"/>
    </row>
    <row r="9" spans="1:24" s="78" customFormat="1" ht="29.25" customHeight="1" x14ac:dyDescent="0.25">
      <c r="A9" s="776"/>
      <c r="B9" s="1057"/>
      <c r="C9" s="1078" t="s">
        <v>712</v>
      </c>
      <c r="D9" s="1080" t="s">
        <v>714</v>
      </c>
      <c r="E9" s="1081"/>
      <c r="F9" s="1082"/>
      <c r="G9" s="1078" t="s">
        <v>712</v>
      </c>
      <c r="H9" s="1080" t="s">
        <v>714</v>
      </c>
      <c r="I9" s="1081"/>
      <c r="J9" s="1082"/>
      <c r="K9" s="1078" t="s">
        <v>712</v>
      </c>
      <c r="L9" s="1080" t="s">
        <v>714</v>
      </c>
      <c r="M9" s="1081"/>
      <c r="N9" s="1082"/>
      <c r="O9" s="1078" t="s">
        <v>712</v>
      </c>
      <c r="P9" s="1080" t="s">
        <v>714</v>
      </c>
      <c r="Q9" s="1081"/>
      <c r="R9" s="1082"/>
      <c r="S9" s="1078" t="s">
        <v>712</v>
      </c>
      <c r="T9" s="1080" t="s">
        <v>714</v>
      </c>
      <c r="U9" s="1081"/>
      <c r="V9" s="1082"/>
    </row>
    <row r="10" spans="1:24" s="78" customFormat="1" ht="46.5" customHeight="1" x14ac:dyDescent="0.25">
      <c r="A10" s="776"/>
      <c r="B10" s="1057"/>
      <c r="C10" s="1079"/>
      <c r="D10" s="72" t="s">
        <v>713</v>
      </c>
      <c r="E10" s="72" t="s">
        <v>201</v>
      </c>
      <c r="F10" s="72" t="s">
        <v>17</v>
      </c>
      <c r="G10" s="1079"/>
      <c r="H10" s="72" t="s">
        <v>713</v>
      </c>
      <c r="I10" s="72" t="s">
        <v>201</v>
      </c>
      <c r="J10" s="72" t="s">
        <v>17</v>
      </c>
      <c r="K10" s="1079"/>
      <c r="L10" s="72" t="s">
        <v>713</v>
      </c>
      <c r="M10" s="72" t="s">
        <v>201</v>
      </c>
      <c r="N10" s="72" t="s">
        <v>17</v>
      </c>
      <c r="O10" s="1079"/>
      <c r="P10" s="72" t="s">
        <v>713</v>
      </c>
      <c r="Q10" s="72" t="s">
        <v>201</v>
      </c>
      <c r="R10" s="72" t="s">
        <v>17</v>
      </c>
      <c r="S10" s="1079"/>
      <c r="T10" s="72" t="s">
        <v>713</v>
      </c>
      <c r="U10" s="72" t="s">
        <v>201</v>
      </c>
      <c r="V10" s="72" t="s">
        <v>17</v>
      </c>
    </row>
    <row r="11" spans="1:24" s="151" customFormat="1" ht="16.149999999999999" customHeight="1" x14ac:dyDescent="0.25">
      <c r="A11" s="314">
        <v>1</v>
      </c>
      <c r="B11" s="150">
        <v>2</v>
      </c>
      <c r="C11" s="150">
        <v>3</v>
      </c>
      <c r="D11" s="314">
        <v>4</v>
      </c>
      <c r="E11" s="150">
        <v>5</v>
      </c>
      <c r="F11" s="150">
        <v>6</v>
      </c>
      <c r="G11" s="314">
        <v>7</v>
      </c>
      <c r="H11" s="150">
        <v>8</v>
      </c>
      <c r="I11" s="150">
        <v>9</v>
      </c>
      <c r="J11" s="314">
        <v>10</v>
      </c>
      <c r="K11" s="150">
        <v>11</v>
      </c>
      <c r="L11" s="150">
        <v>12</v>
      </c>
      <c r="M11" s="314">
        <v>13</v>
      </c>
      <c r="N11" s="150">
        <v>14</v>
      </c>
      <c r="O11" s="150">
        <v>15</v>
      </c>
      <c r="P11" s="314">
        <v>16</v>
      </c>
      <c r="Q11" s="150">
        <v>17</v>
      </c>
      <c r="R11" s="150">
        <v>18</v>
      </c>
      <c r="S11" s="314">
        <v>19</v>
      </c>
      <c r="T11" s="150">
        <v>20</v>
      </c>
      <c r="U11" s="150">
        <v>21</v>
      </c>
      <c r="V11" s="314">
        <v>22</v>
      </c>
    </row>
    <row r="12" spans="1:24" x14ac:dyDescent="0.25">
      <c r="A12" s="113">
        <v>1</v>
      </c>
      <c r="B12" s="9" t="s">
        <v>757</v>
      </c>
      <c r="C12" s="113">
        <v>0</v>
      </c>
      <c r="D12" s="470">
        <f>C12*0.09</f>
        <v>0</v>
      </c>
      <c r="E12" s="470">
        <f>C12*0.01</f>
        <v>0</v>
      </c>
      <c r="F12" s="470">
        <f>SUM(D12:E12)</f>
        <v>0</v>
      </c>
      <c r="G12" s="113">
        <v>1</v>
      </c>
      <c r="H12" s="470">
        <f>G12*0.135</f>
        <v>0.13500000000000001</v>
      </c>
      <c r="I12" s="470">
        <f>G12*0.015</f>
        <v>1.4999999999999999E-2</v>
      </c>
      <c r="J12" s="470">
        <f>SUM(H12:I12)</f>
        <v>0.15000000000000002</v>
      </c>
      <c r="K12" s="113">
        <v>0</v>
      </c>
      <c r="L12" s="470">
        <f>K12*0.18</f>
        <v>0</v>
      </c>
      <c r="M12" s="470">
        <f>K12*0.02</f>
        <v>0</v>
      </c>
      <c r="N12" s="470">
        <f>SUM(L12:M12)</f>
        <v>0</v>
      </c>
      <c r="O12" s="113">
        <v>1</v>
      </c>
      <c r="P12" s="470">
        <f>O12*0.225</f>
        <v>0.22500000000000001</v>
      </c>
      <c r="Q12" s="470">
        <f>O12*0.025</f>
        <v>2.5000000000000001E-2</v>
      </c>
      <c r="R12" s="470">
        <f>SUM(P12:Q12)</f>
        <v>0.25</v>
      </c>
      <c r="S12" s="471">
        <f>C12+G12+K12+O12</f>
        <v>2</v>
      </c>
      <c r="T12" s="470">
        <f t="shared" ref="T12:U12" si="0">D12+H12+L12+P12</f>
        <v>0.36</v>
      </c>
      <c r="U12" s="470">
        <f t="shared" si="0"/>
        <v>0.04</v>
      </c>
      <c r="V12" s="470">
        <f>SUM(T12:U12)</f>
        <v>0.39999999999999997</v>
      </c>
    </row>
    <row r="13" spans="1:24" x14ac:dyDescent="0.25">
      <c r="A13" s="113">
        <v>2</v>
      </c>
      <c r="B13" s="9" t="s">
        <v>758</v>
      </c>
      <c r="C13" s="113">
        <v>12</v>
      </c>
      <c r="D13" s="470">
        <f t="shared" ref="D13:D22" si="1">C13*0.09</f>
        <v>1.08</v>
      </c>
      <c r="E13" s="470">
        <f t="shared" ref="E13:E22" si="2">C13*0.01</f>
        <v>0.12</v>
      </c>
      <c r="F13" s="470">
        <f t="shared" ref="F13:F22" si="3">SUM(D13:E13)</f>
        <v>1.2000000000000002</v>
      </c>
      <c r="G13" s="113">
        <v>2</v>
      </c>
      <c r="H13" s="470">
        <f t="shared" ref="H13:H22" si="4">G13*0.135</f>
        <v>0.27</v>
      </c>
      <c r="I13" s="470">
        <f t="shared" ref="I13:I22" si="5">G13*0.015</f>
        <v>0.03</v>
      </c>
      <c r="J13" s="470">
        <f t="shared" ref="J13:J22" si="6">SUM(H13:I13)</f>
        <v>0.30000000000000004</v>
      </c>
      <c r="K13" s="113">
        <v>0</v>
      </c>
      <c r="L13" s="470">
        <f t="shared" ref="L13:L22" si="7">K13*0.18</f>
        <v>0</v>
      </c>
      <c r="M13" s="470">
        <f t="shared" ref="M13:M22" si="8">K13*0.02</f>
        <v>0</v>
      </c>
      <c r="N13" s="470">
        <f t="shared" ref="N13:N22" si="9">SUM(L13:M13)</f>
        <v>0</v>
      </c>
      <c r="O13" s="113">
        <v>0</v>
      </c>
      <c r="P13" s="470">
        <f t="shared" ref="P13:P22" si="10">O13*0.225</f>
        <v>0</v>
      </c>
      <c r="Q13" s="470">
        <f t="shared" ref="Q13:Q22" si="11">O13*0.025</f>
        <v>0</v>
      </c>
      <c r="R13" s="470">
        <f t="shared" ref="R13:R22" si="12">SUM(P13:Q13)</f>
        <v>0</v>
      </c>
      <c r="S13" s="471">
        <f t="shared" ref="S13:S22" si="13">C13+G13+K13+O13</f>
        <v>14</v>
      </c>
      <c r="T13" s="470">
        <f t="shared" ref="T13:T22" si="14">D13+H13+L13+P13</f>
        <v>1.35</v>
      </c>
      <c r="U13" s="470">
        <f t="shared" ref="U13:U22" si="15">E13+I13+M13+Q13</f>
        <v>0.15</v>
      </c>
      <c r="V13" s="470">
        <f t="shared" ref="V13:V22" si="16">SUM(T13:U13)</f>
        <v>1.5</v>
      </c>
    </row>
    <row r="14" spans="1:24" x14ac:dyDescent="0.25">
      <c r="A14" s="113">
        <v>3</v>
      </c>
      <c r="B14" s="9" t="s">
        <v>759</v>
      </c>
      <c r="C14" s="113">
        <v>0</v>
      </c>
      <c r="D14" s="470">
        <f t="shared" si="1"/>
        <v>0</v>
      </c>
      <c r="E14" s="470">
        <f t="shared" si="2"/>
        <v>0</v>
      </c>
      <c r="F14" s="470">
        <f t="shared" si="3"/>
        <v>0</v>
      </c>
      <c r="G14" s="113">
        <v>0</v>
      </c>
      <c r="H14" s="470">
        <f t="shared" si="4"/>
        <v>0</v>
      </c>
      <c r="I14" s="470">
        <f t="shared" si="5"/>
        <v>0</v>
      </c>
      <c r="J14" s="470">
        <f t="shared" si="6"/>
        <v>0</v>
      </c>
      <c r="K14" s="113">
        <v>0</v>
      </c>
      <c r="L14" s="470">
        <f t="shared" si="7"/>
        <v>0</v>
      </c>
      <c r="M14" s="470">
        <f t="shared" si="8"/>
        <v>0</v>
      </c>
      <c r="N14" s="470">
        <f t="shared" si="9"/>
        <v>0</v>
      </c>
      <c r="O14" s="113">
        <v>0</v>
      </c>
      <c r="P14" s="470">
        <f t="shared" si="10"/>
        <v>0</v>
      </c>
      <c r="Q14" s="470">
        <f t="shared" si="11"/>
        <v>0</v>
      </c>
      <c r="R14" s="470">
        <f t="shared" si="12"/>
        <v>0</v>
      </c>
      <c r="S14" s="471">
        <f t="shared" si="13"/>
        <v>0</v>
      </c>
      <c r="T14" s="470">
        <f t="shared" si="14"/>
        <v>0</v>
      </c>
      <c r="U14" s="470">
        <f t="shared" si="15"/>
        <v>0</v>
      </c>
      <c r="V14" s="470">
        <f t="shared" si="16"/>
        <v>0</v>
      </c>
    </row>
    <row r="15" spans="1:24" x14ac:dyDescent="0.25">
      <c r="A15" s="113">
        <v>4</v>
      </c>
      <c r="B15" s="9" t="s">
        <v>760</v>
      </c>
      <c r="C15" s="113">
        <v>0</v>
      </c>
      <c r="D15" s="470">
        <f t="shared" si="1"/>
        <v>0</v>
      </c>
      <c r="E15" s="470">
        <f t="shared" si="2"/>
        <v>0</v>
      </c>
      <c r="F15" s="470">
        <f t="shared" si="3"/>
        <v>0</v>
      </c>
      <c r="G15" s="113">
        <v>0</v>
      </c>
      <c r="H15" s="470">
        <f t="shared" si="4"/>
        <v>0</v>
      </c>
      <c r="I15" s="470">
        <f t="shared" si="5"/>
        <v>0</v>
      </c>
      <c r="J15" s="470">
        <f t="shared" si="6"/>
        <v>0</v>
      </c>
      <c r="K15" s="113">
        <v>0</v>
      </c>
      <c r="L15" s="470">
        <f t="shared" si="7"/>
        <v>0</v>
      </c>
      <c r="M15" s="470">
        <f t="shared" si="8"/>
        <v>0</v>
      </c>
      <c r="N15" s="470">
        <f t="shared" si="9"/>
        <v>0</v>
      </c>
      <c r="O15" s="113">
        <v>0</v>
      </c>
      <c r="P15" s="470">
        <f t="shared" si="10"/>
        <v>0</v>
      </c>
      <c r="Q15" s="470">
        <f t="shared" si="11"/>
        <v>0</v>
      </c>
      <c r="R15" s="470">
        <f t="shared" si="12"/>
        <v>0</v>
      </c>
      <c r="S15" s="471">
        <f t="shared" si="13"/>
        <v>0</v>
      </c>
      <c r="T15" s="470">
        <f t="shared" si="14"/>
        <v>0</v>
      </c>
      <c r="U15" s="470">
        <f t="shared" si="15"/>
        <v>0</v>
      </c>
      <c r="V15" s="470">
        <f t="shared" si="16"/>
        <v>0</v>
      </c>
    </row>
    <row r="16" spans="1:24" x14ac:dyDescent="0.25">
      <c r="A16" s="113">
        <v>5</v>
      </c>
      <c r="B16" s="9" t="s">
        <v>761</v>
      </c>
      <c r="C16" s="113">
        <v>0</v>
      </c>
      <c r="D16" s="470">
        <f t="shared" si="1"/>
        <v>0</v>
      </c>
      <c r="E16" s="470">
        <f t="shared" si="2"/>
        <v>0</v>
      </c>
      <c r="F16" s="470">
        <f t="shared" si="3"/>
        <v>0</v>
      </c>
      <c r="G16" s="113">
        <v>0</v>
      </c>
      <c r="H16" s="470">
        <f t="shared" si="4"/>
        <v>0</v>
      </c>
      <c r="I16" s="470">
        <f t="shared" si="5"/>
        <v>0</v>
      </c>
      <c r="J16" s="470">
        <f t="shared" si="6"/>
        <v>0</v>
      </c>
      <c r="K16" s="113">
        <v>0</v>
      </c>
      <c r="L16" s="470">
        <f t="shared" si="7"/>
        <v>0</v>
      </c>
      <c r="M16" s="470">
        <f t="shared" si="8"/>
        <v>0</v>
      </c>
      <c r="N16" s="470">
        <f t="shared" si="9"/>
        <v>0</v>
      </c>
      <c r="O16" s="113">
        <v>0</v>
      </c>
      <c r="P16" s="470">
        <f t="shared" si="10"/>
        <v>0</v>
      </c>
      <c r="Q16" s="470">
        <f t="shared" si="11"/>
        <v>0</v>
      </c>
      <c r="R16" s="470">
        <f t="shared" si="12"/>
        <v>0</v>
      </c>
      <c r="S16" s="471">
        <f t="shared" si="13"/>
        <v>0</v>
      </c>
      <c r="T16" s="470">
        <f t="shared" si="14"/>
        <v>0</v>
      </c>
      <c r="U16" s="470">
        <f t="shared" si="15"/>
        <v>0</v>
      </c>
      <c r="V16" s="470">
        <f t="shared" si="16"/>
        <v>0</v>
      </c>
    </row>
    <row r="17" spans="1:22" x14ac:dyDescent="0.25">
      <c r="A17" s="113">
        <v>6</v>
      </c>
      <c r="B17" s="204" t="s">
        <v>762</v>
      </c>
      <c r="C17" s="113">
        <v>1</v>
      </c>
      <c r="D17" s="470">
        <f t="shared" si="1"/>
        <v>0.09</v>
      </c>
      <c r="E17" s="470">
        <f t="shared" si="2"/>
        <v>0.01</v>
      </c>
      <c r="F17" s="470">
        <f t="shared" si="3"/>
        <v>9.9999999999999992E-2</v>
      </c>
      <c r="G17" s="113">
        <v>0</v>
      </c>
      <c r="H17" s="470">
        <f t="shared" si="4"/>
        <v>0</v>
      </c>
      <c r="I17" s="470">
        <f t="shared" si="5"/>
        <v>0</v>
      </c>
      <c r="J17" s="470">
        <f t="shared" si="6"/>
        <v>0</v>
      </c>
      <c r="K17" s="113">
        <v>0</v>
      </c>
      <c r="L17" s="470">
        <f t="shared" si="7"/>
        <v>0</v>
      </c>
      <c r="M17" s="470">
        <f t="shared" si="8"/>
        <v>0</v>
      </c>
      <c r="N17" s="470">
        <f t="shared" si="9"/>
        <v>0</v>
      </c>
      <c r="O17" s="113">
        <v>0</v>
      </c>
      <c r="P17" s="470">
        <f t="shared" si="10"/>
        <v>0</v>
      </c>
      <c r="Q17" s="470">
        <f t="shared" si="11"/>
        <v>0</v>
      </c>
      <c r="R17" s="470">
        <f t="shared" si="12"/>
        <v>0</v>
      </c>
      <c r="S17" s="471">
        <f t="shared" si="13"/>
        <v>1</v>
      </c>
      <c r="T17" s="470">
        <f t="shared" si="14"/>
        <v>0.09</v>
      </c>
      <c r="U17" s="470">
        <f t="shared" si="15"/>
        <v>0.01</v>
      </c>
      <c r="V17" s="470">
        <f t="shared" si="16"/>
        <v>9.9999999999999992E-2</v>
      </c>
    </row>
    <row r="18" spans="1:22" x14ac:dyDescent="0.25">
      <c r="A18" s="113">
        <v>7</v>
      </c>
      <c r="B18" s="9" t="s">
        <v>763</v>
      </c>
      <c r="C18" s="113">
        <v>1</v>
      </c>
      <c r="D18" s="470">
        <f t="shared" si="1"/>
        <v>0.09</v>
      </c>
      <c r="E18" s="470">
        <f t="shared" si="2"/>
        <v>0.01</v>
      </c>
      <c r="F18" s="470">
        <f t="shared" si="3"/>
        <v>9.9999999999999992E-2</v>
      </c>
      <c r="G18" s="113">
        <v>1</v>
      </c>
      <c r="H18" s="470">
        <f t="shared" si="4"/>
        <v>0.13500000000000001</v>
      </c>
      <c r="I18" s="470">
        <f t="shared" si="5"/>
        <v>1.4999999999999999E-2</v>
      </c>
      <c r="J18" s="470">
        <f t="shared" si="6"/>
        <v>0.15000000000000002</v>
      </c>
      <c r="K18" s="113">
        <v>0</v>
      </c>
      <c r="L18" s="470">
        <f t="shared" si="7"/>
        <v>0</v>
      </c>
      <c r="M18" s="470">
        <f t="shared" si="8"/>
        <v>0</v>
      </c>
      <c r="N18" s="470">
        <f t="shared" si="9"/>
        <v>0</v>
      </c>
      <c r="O18" s="113">
        <v>0</v>
      </c>
      <c r="P18" s="470">
        <f t="shared" si="10"/>
        <v>0</v>
      </c>
      <c r="Q18" s="470">
        <f t="shared" si="11"/>
        <v>0</v>
      </c>
      <c r="R18" s="470">
        <f t="shared" si="12"/>
        <v>0</v>
      </c>
      <c r="S18" s="471">
        <f t="shared" si="13"/>
        <v>2</v>
      </c>
      <c r="T18" s="470">
        <f t="shared" si="14"/>
        <v>0.22500000000000001</v>
      </c>
      <c r="U18" s="470">
        <f t="shared" si="15"/>
        <v>2.5000000000000001E-2</v>
      </c>
      <c r="V18" s="470">
        <f t="shared" si="16"/>
        <v>0.25</v>
      </c>
    </row>
    <row r="19" spans="1:22" x14ac:dyDescent="0.25">
      <c r="A19" s="113">
        <v>8</v>
      </c>
      <c r="B19" s="9" t="s">
        <v>764</v>
      </c>
      <c r="C19" s="113">
        <v>0</v>
      </c>
      <c r="D19" s="470">
        <f t="shared" si="1"/>
        <v>0</v>
      </c>
      <c r="E19" s="470">
        <f t="shared" si="2"/>
        <v>0</v>
      </c>
      <c r="F19" s="470">
        <f t="shared" si="3"/>
        <v>0</v>
      </c>
      <c r="G19" s="113">
        <v>0</v>
      </c>
      <c r="H19" s="470">
        <f t="shared" si="4"/>
        <v>0</v>
      </c>
      <c r="I19" s="470">
        <f t="shared" si="5"/>
        <v>0</v>
      </c>
      <c r="J19" s="470">
        <f t="shared" si="6"/>
        <v>0</v>
      </c>
      <c r="K19" s="113">
        <v>0</v>
      </c>
      <c r="L19" s="470">
        <f t="shared" si="7"/>
        <v>0</v>
      </c>
      <c r="M19" s="470">
        <f t="shared" si="8"/>
        <v>0</v>
      </c>
      <c r="N19" s="470">
        <f t="shared" si="9"/>
        <v>0</v>
      </c>
      <c r="O19" s="113">
        <v>0</v>
      </c>
      <c r="P19" s="470">
        <f t="shared" si="10"/>
        <v>0</v>
      </c>
      <c r="Q19" s="470">
        <f t="shared" si="11"/>
        <v>0</v>
      </c>
      <c r="R19" s="470">
        <f t="shared" si="12"/>
        <v>0</v>
      </c>
      <c r="S19" s="471">
        <f t="shared" si="13"/>
        <v>0</v>
      </c>
      <c r="T19" s="470">
        <f t="shared" si="14"/>
        <v>0</v>
      </c>
      <c r="U19" s="470">
        <f t="shared" si="15"/>
        <v>0</v>
      </c>
      <c r="V19" s="470">
        <f t="shared" si="16"/>
        <v>0</v>
      </c>
    </row>
    <row r="20" spans="1:22" x14ac:dyDescent="0.25">
      <c r="A20" s="113">
        <v>9</v>
      </c>
      <c r="B20" s="9" t="s">
        <v>765</v>
      </c>
      <c r="C20" s="113">
        <v>0</v>
      </c>
      <c r="D20" s="470">
        <f t="shared" si="1"/>
        <v>0</v>
      </c>
      <c r="E20" s="470">
        <f t="shared" si="2"/>
        <v>0</v>
      </c>
      <c r="F20" s="470">
        <f t="shared" si="3"/>
        <v>0</v>
      </c>
      <c r="G20" s="113">
        <v>0</v>
      </c>
      <c r="H20" s="470">
        <f t="shared" si="4"/>
        <v>0</v>
      </c>
      <c r="I20" s="470">
        <f t="shared" si="5"/>
        <v>0</v>
      </c>
      <c r="J20" s="470">
        <f t="shared" si="6"/>
        <v>0</v>
      </c>
      <c r="K20" s="113">
        <v>0</v>
      </c>
      <c r="L20" s="470">
        <f t="shared" si="7"/>
        <v>0</v>
      </c>
      <c r="M20" s="470">
        <f t="shared" si="8"/>
        <v>0</v>
      </c>
      <c r="N20" s="470">
        <f t="shared" si="9"/>
        <v>0</v>
      </c>
      <c r="O20" s="113">
        <v>0</v>
      </c>
      <c r="P20" s="470">
        <f t="shared" si="10"/>
        <v>0</v>
      </c>
      <c r="Q20" s="470">
        <f t="shared" si="11"/>
        <v>0</v>
      </c>
      <c r="R20" s="470">
        <f t="shared" si="12"/>
        <v>0</v>
      </c>
      <c r="S20" s="471">
        <f t="shared" si="13"/>
        <v>0</v>
      </c>
      <c r="T20" s="470">
        <f t="shared" si="14"/>
        <v>0</v>
      </c>
      <c r="U20" s="470">
        <f t="shared" si="15"/>
        <v>0</v>
      </c>
      <c r="V20" s="470">
        <f t="shared" si="16"/>
        <v>0</v>
      </c>
    </row>
    <row r="21" spans="1:22" x14ac:dyDescent="0.25">
      <c r="A21" s="113">
        <v>10</v>
      </c>
      <c r="B21" s="9" t="s">
        <v>766</v>
      </c>
      <c r="C21" s="113">
        <v>0</v>
      </c>
      <c r="D21" s="470">
        <f t="shared" si="1"/>
        <v>0</v>
      </c>
      <c r="E21" s="470">
        <f t="shared" si="2"/>
        <v>0</v>
      </c>
      <c r="F21" s="470">
        <f t="shared" si="3"/>
        <v>0</v>
      </c>
      <c r="G21" s="113">
        <v>0</v>
      </c>
      <c r="H21" s="470">
        <f t="shared" si="4"/>
        <v>0</v>
      </c>
      <c r="I21" s="470">
        <f t="shared" si="5"/>
        <v>0</v>
      </c>
      <c r="J21" s="470">
        <f t="shared" si="6"/>
        <v>0</v>
      </c>
      <c r="K21" s="113">
        <v>0</v>
      </c>
      <c r="L21" s="470">
        <f t="shared" si="7"/>
        <v>0</v>
      </c>
      <c r="M21" s="470">
        <f t="shared" si="8"/>
        <v>0</v>
      </c>
      <c r="N21" s="470">
        <f t="shared" si="9"/>
        <v>0</v>
      </c>
      <c r="O21" s="113">
        <v>0</v>
      </c>
      <c r="P21" s="470">
        <f t="shared" si="10"/>
        <v>0</v>
      </c>
      <c r="Q21" s="470">
        <f t="shared" si="11"/>
        <v>0</v>
      </c>
      <c r="R21" s="470">
        <f t="shared" si="12"/>
        <v>0</v>
      </c>
      <c r="S21" s="471">
        <f t="shared" si="13"/>
        <v>0</v>
      </c>
      <c r="T21" s="470">
        <f t="shared" si="14"/>
        <v>0</v>
      </c>
      <c r="U21" s="470">
        <f t="shared" si="15"/>
        <v>0</v>
      </c>
      <c r="V21" s="470">
        <f t="shared" si="16"/>
        <v>0</v>
      </c>
    </row>
    <row r="22" spans="1:22" x14ac:dyDescent="0.25">
      <c r="A22" s="113">
        <v>11</v>
      </c>
      <c r="B22" s="9" t="s">
        <v>767</v>
      </c>
      <c r="C22" s="113">
        <v>0</v>
      </c>
      <c r="D22" s="470">
        <f t="shared" si="1"/>
        <v>0</v>
      </c>
      <c r="E22" s="470">
        <f t="shared" si="2"/>
        <v>0</v>
      </c>
      <c r="F22" s="470">
        <f t="shared" si="3"/>
        <v>0</v>
      </c>
      <c r="G22" s="113">
        <v>0</v>
      </c>
      <c r="H22" s="470">
        <f t="shared" si="4"/>
        <v>0</v>
      </c>
      <c r="I22" s="470">
        <f t="shared" si="5"/>
        <v>0</v>
      </c>
      <c r="J22" s="470">
        <f t="shared" si="6"/>
        <v>0</v>
      </c>
      <c r="K22" s="113">
        <v>0</v>
      </c>
      <c r="L22" s="470">
        <f t="shared" si="7"/>
        <v>0</v>
      </c>
      <c r="M22" s="470">
        <f t="shared" si="8"/>
        <v>0</v>
      </c>
      <c r="N22" s="470">
        <f t="shared" si="9"/>
        <v>0</v>
      </c>
      <c r="O22" s="113">
        <v>0</v>
      </c>
      <c r="P22" s="470">
        <f t="shared" si="10"/>
        <v>0</v>
      </c>
      <c r="Q22" s="470">
        <f t="shared" si="11"/>
        <v>0</v>
      </c>
      <c r="R22" s="470">
        <f t="shared" si="12"/>
        <v>0</v>
      </c>
      <c r="S22" s="471">
        <f t="shared" si="13"/>
        <v>0</v>
      </c>
      <c r="T22" s="470">
        <f t="shared" si="14"/>
        <v>0</v>
      </c>
      <c r="U22" s="470">
        <f t="shared" si="15"/>
        <v>0</v>
      </c>
      <c r="V22" s="470">
        <f t="shared" si="16"/>
        <v>0</v>
      </c>
    </row>
    <row r="23" spans="1:22" s="501" customFormat="1" x14ac:dyDescent="0.25">
      <c r="A23" s="1066" t="s">
        <v>17</v>
      </c>
      <c r="B23" s="1067"/>
      <c r="C23" s="643">
        <f t="shared" ref="C23:U23" si="17">SUM(C12:C22)</f>
        <v>14</v>
      </c>
      <c r="D23" s="644">
        <f t="shared" si="17"/>
        <v>1.2600000000000002</v>
      </c>
      <c r="E23" s="644">
        <f t="shared" si="17"/>
        <v>0.14000000000000001</v>
      </c>
      <c r="F23" s="644">
        <f t="shared" si="17"/>
        <v>1.4000000000000004</v>
      </c>
      <c r="G23" s="643">
        <f t="shared" si="17"/>
        <v>4</v>
      </c>
      <c r="H23" s="644">
        <f t="shared" si="17"/>
        <v>0.54</v>
      </c>
      <c r="I23" s="644">
        <f t="shared" si="17"/>
        <v>0.06</v>
      </c>
      <c r="J23" s="644">
        <f t="shared" si="17"/>
        <v>0.60000000000000009</v>
      </c>
      <c r="K23" s="643">
        <f t="shared" si="17"/>
        <v>0</v>
      </c>
      <c r="L23" s="644">
        <f t="shared" si="17"/>
        <v>0</v>
      </c>
      <c r="M23" s="644">
        <f t="shared" si="17"/>
        <v>0</v>
      </c>
      <c r="N23" s="644">
        <f t="shared" si="17"/>
        <v>0</v>
      </c>
      <c r="O23" s="643">
        <f t="shared" si="17"/>
        <v>1</v>
      </c>
      <c r="P23" s="644">
        <f t="shared" si="17"/>
        <v>0.22500000000000001</v>
      </c>
      <c r="Q23" s="644">
        <f t="shared" si="17"/>
        <v>2.5000000000000001E-2</v>
      </c>
      <c r="R23" s="644">
        <f t="shared" si="17"/>
        <v>0.25</v>
      </c>
      <c r="S23" s="643">
        <f t="shared" si="17"/>
        <v>19</v>
      </c>
      <c r="T23" s="644">
        <v>2.02</v>
      </c>
      <c r="U23" s="644">
        <f t="shared" si="17"/>
        <v>0.22500000000000001</v>
      </c>
      <c r="V23" s="644">
        <f>SUM(V12:V22)</f>
        <v>2.25</v>
      </c>
    </row>
    <row r="24" spans="1:22" x14ac:dyDescent="0.25">
      <c r="A24" s="408"/>
      <c r="B24" s="79"/>
      <c r="C24" s="79"/>
      <c r="D24" s="79"/>
      <c r="E24" s="79"/>
      <c r="F24" s="79"/>
      <c r="G24" s="79"/>
      <c r="H24" s="79"/>
      <c r="I24" s="79"/>
      <c r="J24" s="79"/>
      <c r="K24" s="79"/>
      <c r="L24" s="79"/>
      <c r="M24" s="79"/>
      <c r="N24" s="79"/>
      <c r="O24" s="79"/>
      <c r="P24" s="79"/>
      <c r="Q24" s="79"/>
      <c r="R24" s="79"/>
      <c r="S24" s="79"/>
      <c r="T24" s="79"/>
      <c r="U24" s="79"/>
      <c r="V24" s="79"/>
    </row>
    <row r="25" spans="1:22" x14ac:dyDescent="0.25">
      <c r="A25" s="530" t="s">
        <v>796</v>
      </c>
      <c r="B25" s="531" t="s">
        <v>1000</v>
      </c>
      <c r="C25" s="79"/>
      <c r="D25" s="79"/>
      <c r="E25" s="79"/>
      <c r="F25" s="79"/>
      <c r="G25" s="79"/>
      <c r="H25" s="79"/>
      <c r="I25" s="79"/>
      <c r="J25" s="79"/>
      <c r="K25" s="79"/>
      <c r="L25" s="79"/>
      <c r="M25" s="79"/>
      <c r="N25" s="79"/>
      <c r="O25" s="79"/>
      <c r="P25" s="79"/>
      <c r="Q25" s="79"/>
      <c r="R25" s="79"/>
      <c r="S25" s="79"/>
      <c r="T25" s="509">
        <f>T23+'AT29_A_Replacement KD'!T23</f>
        <v>69.115000000000009</v>
      </c>
      <c r="U25" s="509">
        <f>U23+'AT29_A_Replacement KD'!U23</f>
        <v>7.68</v>
      </c>
      <c r="V25" s="509">
        <f>V23+'AT29_A_Replacement KD'!V23</f>
        <v>76.8</v>
      </c>
    </row>
    <row r="26" spans="1:22" x14ac:dyDescent="0.25">
      <c r="A26" s="408"/>
      <c r="B26" s="79"/>
      <c r="C26" s="79"/>
      <c r="D26" s="79"/>
      <c r="E26" s="79"/>
      <c r="F26" s="79"/>
      <c r="G26" s="79"/>
      <c r="H26" s="79"/>
      <c r="I26" s="79"/>
      <c r="J26" s="79"/>
      <c r="K26" s="79"/>
      <c r="L26" s="79"/>
      <c r="M26" s="79"/>
      <c r="N26" s="79"/>
      <c r="O26" s="79"/>
      <c r="P26" s="79"/>
      <c r="Q26" s="79"/>
      <c r="R26" s="79"/>
      <c r="S26" s="79"/>
      <c r="T26" s="79"/>
      <c r="U26" s="79"/>
      <c r="V26" s="79"/>
    </row>
    <row r="27" spans="1:22" x14ac:dyDescent="0.25">
      <c r="A27" s="408"/>
      <c r="B27" s="79"/>
      <c r="C27" s="79"/>
      <c r="D27" s="79"/>
      <c r="E27" s="79"/>
      <c r="F27" s="79"/>
      <c r="G27" s="79"/>
      <c r="H27" s="79"/>
      <c r="I27" s="79"/>
      <c r="J27" s="79"/>
      <c r="K27" s="79"/>
      <c r="L27" s="79"/>
      <c r="M27" s="79"/>
      <c r="N27" s="79"/>
      <c r="O27" s="79"/>
      <c r="P27" s="79"/>
      <c r="Q27" s="79"/>
      <c r="R27" s="79"/>
      <c r="S27" s="79"/>
      <c r="T27" s="79"/>
      <c r="U27" s="79"/>
      <c r="V27" s="79"/>
    </row>
    <row r="29" spans="1:22" s="15" customFormat="1" ht="12.75" x14ac:dyDescent="0.2">
      <c r="A29" s="14" t="s">
        <v>11</v>
      </c>
      <c r="G29" s="14"/>
      <c r="H29" s="14"/>
      <c r="J29" s="351"/>
      <c r="K29" s="14"/>
      <c r="L29" s="14"/>
      <c r="M29" s="14"/>
      <c r="N29" s="14"/>
      <c r="O29" s="14"/>
      <c r="P29" s="14"/>
      <c r="Q29" s="14"/>
      <c r="R29" s="14"/>
      <c r="S29" s="347"/>
      <c r="T29" s="347"/>
      <c r="U29" s="347"/>
      <c r="V29" s="363" t="s">
        <v>12</v>
      </c>
    </row>
    <row r="30" spans="1:22" s="15" customFormat="1" ht="12.75" customHeight="1" x14ac:dyDescent="0.2">
      <c r="J30" s="351"/>
      <c r="K30" s="34"/>
      <c r="L30" s="34"/>
      <c r="M30" s="34"/>
      <c r="N30" s="34"/>
      <c r="O30" s="34"/>
      <c r="P30" s="34"/>
      <c r="Q30" s="34"/>
      <c r="R30" s="34"/>
      <c r="S30" s="34"/>
      <c r="T30" s="34"/>
      <c r="U30" s="34"/>
      <c r="V30" s="363" t="s">
        <v>988</v>
      </c>
    </row>
    <row r="31" spans="1:22" s="15" customFormat="1" ht="12.75" customHeight="1" x14ac:dyDescent="0.2">
      <c r="J31" s="34"/>
      <c r="K31" s="34"/>
      <c r="L31" s="34"/>
      <c r="M31" s="34"/>
      <c r="N31" s="34"/>
      <c r="O31" s="34"/>
      <c r="P31" s="34"/>
      <c r="Q31" s="34"/>
      <c r="R31" s="34"/>
      <c r="S31" s="34"/>
      <c r="T31" s="34"/>
      <c r="U31" s="34"/>
      <c r="V31" s="363" t="s">
        <v>775</v>
      </c>
    </row>
    <row r="32" spans="1:22" s="15" customFormat="1" ht="12.75" x14ac:dyDescent="0.2">
      <c r="A32" s="14"/>
      <c r="B32" s="14"/>
      <c r="K32" s="14"/>
      <c r="L32" s="14"/>
      <c r="M32" s="14"/>
      <c r="N32" s="14"/>
      <c r="O32" s="14"/>
      <c r="P32" s="14"/>
      <c r="Q32" s="789" t="s">
        <v>83</v>
      </c>
      <c r="R32" s="789"/>
      <c r="S32" s="789"/>
      <c r="T32" s="789"/>
      <c r="U32" s="789"/>
      <c r="V32" s="789"/>
    </row>
  </sheetData>
  <mergeCells count="22">
    <mergeCell ref="A23:B23"/>
    <mergeCell ref="Q32:V32"/>
    <mergeCell ref="O9:O10"/>
    <mergeCell ref="P9:R9"/>
    <mergeCell ref="S9:S10"/>
    <mergeCell ref="T9:V9"/>
    <mergeCell ref="L9:N9"/>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s>
  <printOptions horizontalCentered="1" verticalCentered="1"/>
  <pageMargins left="0.70866141732283505" right="0.70866141732283505" top="0.196850393700787" bottom="0.196850393700787" header="0.31496062992126" footer="0.31496062992126"/>
  <pageSetup paperSize="9" scale="64" orientation="landscape" r:id="rId1"/>
  <headerFooter>
    <oddFooter>&amp;C- 102 -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37"/>
  <sheetViews>
    <sheetView tabSelected="1" view="pageBreakPreview" topLeftCell="C10" zoomScaleSheetLayoutView="100" workbookViewId="0">
      <selection activeCell="U27" sqref="U27"/>
    </sheetView>
  </sheetViews>
  <sheetFormatPr defaultRowHeight="15" x14ac:dyDescent="0.25"/>
  <cols>
    <col min="1" max="1" width="6.140625" style="73" customWidth="1"/>
    <col min="2" max="2" width="20.5703125" style="73" bestFit="1" customWidth="1"/>
    <col min="3" max="3" width="8.7109375" style="73" customWidth="1"/>
    <col min="4" max="4" width="8.140625" style="73" customWidth="1"/>
    <col min="5" max="5" width="7.42578125" style="73" customWidth="1"/>
    <col min="6" max="6" width="9.140625" style="73" customWidth="1"/>
    <col min="7" max="7" width="9.5703125" style="73" customWidth="1"/>
    <col min="8" max="8" width="8.140625" style="73" customWidth="1"/>
    <col min="9" max="9" width="6.85546875" style="73" customWidth="1"/>
    <col min="10" max="10" width="9.28515625" style="73" customWidth="1"/>
    <col min="11" max="11" width="10.5703125" style="73" customWidth="1"/>
    <col min="12" max="12" width="8.7109375" style="73" customWidth="1"/>
    <col min="13" max="13" width="7.42578125" style="73" customWidth="1"/>
    <col min="14" max="14" width="8.5703125" style="73" customWidth="1"/>
    <col min="15" max="15" width="8.7109375" style="73" customWidth="1"/>
    <col min="16" max="16" width="8.5703125" style="73" customWidth="1"/>
    <col min="17" max="17" width="7.85546875" style="73" customWidth="1"/>
    <col min="18" max="18" width="8.5703125" style="73" customWidth="1"/>
    <col min="19" max="20" width="10.5703125" style="73" customWidth="1"/>
    <col min="21" max="21" width="11.140625" style="73" customWidth="1"/>
    <col min="22" max="22" width="10.7109375" style="73" bestFit="1" customWidth="1"/>
    <col min="23" max="16384" width="9.140625" style="73"/>
  </cols>
  <sheetData>
    <row r="1" spans="1:24" s="15" customFormat="1" ht="15.75" x14ac:dyDescent="0.25">
      <c r="C1" s="42"/>
      <c r="D1" s="42"/>
      <c r="E1" s="42"/>
      <c r="F1" s="42"/>
      <c r="G1" s="42"/>
      <c r="H1" s="42"/>
      <c r="I1" s="105" t="s">
        <v>0</v>
      </c>
      <c r="J1" s="105"/>
      <c r="S1" s="38"/>
      <c r="T1" s="38"/>
      <c r="U1" s="873" t="s">
        <v>718</v>
      </c>
      <c r="V1" s="873"/>
      <c r="W1" s="40"/>
      <c r="X1" s="40"/>
    </row>
    <row r="2" spans="1:24" s="15" customFormat="1" ht="20.25" x14ac:dyDescent="0.3">
      <c r="E2" s="787" t="s">
        <v>821</v>
      </c>
      <c r="F2" s="787"/>
      <c r="G2" s="787"/>
      <c r="H2" s="787"/>
      <c r="I2" s="787"/>
      <c r="J2" s="787"/>
      <c r="K2" s="787"/>
      <c r="L2" s="787"/>
      <c r="M2" s="787"/>
      <c r="N2" s="787"/>
      <c r="O2" s="787"/>
      <c r="P2" s="787"/>
    </row>
    <row r="3" spans="1:24" s="15" customFormat="1" ht="20.25" x14ac:dyDescent="0.3">
      <c r="H3" s="41"/>
      <c r="I3" s="41"/>
      <c r="J3" s="41"/>
      <c r="K3" s="41"/>
      <c r="L3" s="41"/>
      <c r="M3" s="41"/>
      <c r="N3" s="41"/>
      <c r="O3" s="41"/>
      <c r="P3" s="41"/>
    </row>
    <row r="4" spans="1:24" ht="15.75" x14ac:dyDescent="0.25">
      <c r="C4" s="788" t="s">
        <v>878</v>
      </c>
      <c r="D4" s="788"/>
      <c r="E4" s="788"/>
      <c r="F4" s="788"/>
      <c r="G4" s="788"/>
      <c r="H4" s="788"/>
      <c r="I4" s="788"/>
      <c r="J4" s="788"/>
      <c r="K4" s="788"/>
      <c r="L4" s="788"/>
      <c r="M4" s="788"/>
      <c r="N4" s="788"/>
      <c r="O4" s="788"/>
      <c r="P4" s="788"/>
      <c r="Q4" s="788"/>
      <c r="R4" s="44"/>
      <c r="S4" s="110"/>
      <c r="T4" s="110"/>
      <c r="U4" s="110"/>
      <c r="V4" s="110"/>
      <c r="W4" s="105"/>
    </row>
    <row r="5" spans="1:24" x14ac:dyDescent="0.25">
      <c r="C5" s="74"/>
      <c r="D5" s="74"/>
      <c r="E5" s="74"/>
      <c r="F5" s="74"/>
      <c r="G5" s="74"/>
      <c r="H5" s="74"/>
      <c r="M5" s="74"/>
      <c r="N5" s="74"/>
      <c r="O5" s="74"/>
      <c r="P5" s="74"/>
      <c r="Q5" s="74"/>
      <c r="R5" s="74"/>
      <c r="S5" s="74"/>
      <c r="T5" s="74"/>
      <c r="U5" s="74"/>
      <c r="V5" s="74"/>
      <c r="W5" s="74"/>
    </row>
    <row r="6" spans="1:24" x14ac:dyDescent="0.25">
      <c r="A6" s="77" t="s">
        <v>756</v>
      </c>
      <c r="B6" s="84"/>
    </row>
    <row r="7" spans="1:24" x14ac:dyDescent="0.25">
      <c r="B7" s="313"/>
    </row>
    <row r="8" spans="1:24" s="77" customFormat="1" ht="24.75" customHeight="1" x14ac:dyDescent="0.25">
      <c r="A8" s="776" t="s">
        <v>2</v>
      </c>
      <c r="B8" s="1057" t="s">
        <v>3</v>
      </c>
      <c r="C8" s="1054" t="s">
        <v>711</v>
      </c>
      <c r="D8" s="1055"/>
      <c r="E8" s="1055"/>
      <c r="F8" s="1055"/>
      <c r="G8" s="1054" t="s">
        <v>715</v>
      </c>
      <c r="H8" s="1055"/>
      <c r="I8" s="1055"/>
      <c r="J8" s="1055"/>
      <c r="K8" s="1054" t="s">
        <v>716</v>
      </c>
      <c r="L8" s="1055"/>
      <c r="M8" s="1055"/>
      <c r="N8" s="1055"/>
      <c r="O8" s="1054" t="s">
        <v>717</v>
      </c>
      <c r="P8" s="1055"/>
      <c r="Q8" s="1055"/>
      <c r="R8" s="1055"/>
      <c r="S8" s="1076" t="s">
        <v>17</v>
      </c>
      <c r="T8" s="1077"/>
      <c r="U8" s="1077"/>
      <c r="V8" s="1077"/>
    </row>
    <row r="9" spans="1:24" s="78" customFormat="1" ht="29.25" customHeight="1" x14ac:dyDescent="0.25">
      <c r="A9" s="776"/>
      <c r="B9" s="1057"/>
      <c r="C9" s="1078" t="s">
        <v>712</v>
      </c>
      <c r="D9" s="1080" t="s">
        <v>714</v>
      </c>
      <c r="E9" s="1081"/>
      <c r="F9" s="1082"/>
      <c r="G9" s="1078" t="s">
        <v>712</v>
      </c>
      <c r="H9" s="1080" t="s">
        <v>714</v>
      </c>
      <c r="I9" s="1081"/>
      <c r="J9" s="1082"/>
      <c r="K9" s="1078" t="s">
        <v>712</v>
      </c>
      <c r="L9" s="1080" t="s">
        <v>714</v>
      </c>
      <c r="M9" s="1081"/>
      <c r="N9" s="1082"/>
      <c r="O9" s="1078" t="s">
        <v>712</v>
      </c>
      <c r="P9" s="1080" t="s">
        <v>714</v>
      </c>
      <c r="Q9" s="1081"/>
      <c r="R9" s="1082"/>
      <c r="S9" s="1078" t="s">
        <v>712</v>
      </c>
      <c r="T9" s="1080" t="s">
        <v>714</v>
      </c>
      <c r="U9" s="1081"/>
      <c r="V9" s="1082"/>
    </row>
    <row r="10" spans="1:24" s="78" customFormat="1" ht="46.5" customHeight="1" x14ac:dyDescent="0.25">
      <c r="A10" s="776"/>
      <c r="B10" s="1057"/>
      <c r="C10" s="1079"/>
      <c r="D10" s="72" t="s">
        <v>713</v>
      </c>
      <c r="E10" s="72" t="s">
        <v>201</v>
      </c>
      <c r="F10" s="72" t="s">
        <v>17</v>
      </c>
      <c r="G10" s="1079"/>
      <c r="H10" s="72" t="s">
        <v>713</v>
      </c>
      <c r="I10" s="72" t="s">
        <v>201</v>
      </c>
      <c r="J10" s="72" t="s">
        <v>17</v>
      </c>
      <c r="K10" s="1079"/>
      <c r="L10" s="72" t="s">
        <v>713</v>
      </c>
      <c r="M10" s="72" t="s">
        <v>201</v>
      </c>
      <c r="N10" s="72" t="s">
        <v>17</v>
      </c>
      <c r="O10" s="1079"/>
      <c r="P10" s="72" t="s">
        <v>713</v>
      </c>
      <c r="Q10" s="72" t="s">
        <v>201</v>
      </c>
      <c r="R10" s="72" t="s">
        <v>17</v>
      </c>
      <c r="S10" s="1079"/>
      <c r="T10" s="72" t="s">
        <v>713</v>
      </c>
      <c r="U10" s="72" t="s">
        <v>201</v>
      </c>
      <c r="V10" s="72" t="s">
        <v>17</v>
      </c>
    </row>
    <row r="11" spans="1:24" s="151" customFormat="1" ht="16.149999999999999" customHeight="1" x14ac:dyDescent="0.25">
      <c r="A11" s="314">
        <v>1</v>
      </c>
      <c r="B11" s="150">
        <v>2</v>
      </c>
      <c r="C11" s="150">
        <v>3</v>
      </c>
      <c r="D11" s="314">
        <v>4</v>
      </c>
      <c r="E11" s="150">
        <v>5</v>
      </c>
      <c r="F11" s="150">
        <v>6</v>
      </c>
      <c r="G11" s="314">
        <v>7</v>
      </c>
      <c r="H11" s="150">
        <v>8</v>
      </c>
      <c r="I11" s="150">
        <v>9</v>
      </c>
      <c r="J11" s="314">
        <v>10</v>
      </c>
      <c r="K11" s="150">
        <v>11</v>
      </c>
      <c r="L11" s="150">
        <v>12</v>
      </c>
      <c r="M11" s="314">
        <v>13</v>
      </c>
      <c r="N11" s="150">
        <v>14</v>
      </c>
      <c r="O11" s="150">
        <v>15</v>
      </c>
      <c r="P11" s="314">
        <v>16</v>
      </c>
      <c r="Q11" s="150">
        <v>17</v>
      </c>
      <c r="R11" s="150">
        <v>18</v>
      </c>
      <c r="S11" s="314">
        <v>19</v>
      </c>
      <c r="T11" s="150">
        <v>20</v>
      </c>
      <c r="U11" s="150">
        <v>21</v>
      </c>
      <c r="V11" s="314">
        <v>22</v>
      </c>
    </row>
    <row r="12" spans="1:24" x14ac:dyDescent="0.25">
      <c r="A12" s="113">
        <v>1</v>
      </c>
      <c r="B12" s="9" t="s">
        <v>757</v>
      </c>
      <c r="C12" s="113">
        <v>0</v>
      </c>
      <c r="D12" s="470">
        <f>C12*0.09</f>
        <v>0</v>
      </c>
      <c r="E12" s="470">
        <f>C12*0.01</f>
        <v>0</v>
      </c>
      <c r="F12" s="470">
        <f>SUM(D12:E12)</f>
        <v>0</v>
      </c>
      <c r="G12" s="113">
        <v>0</v>
      </c>
      <c r="H12" s="470">
        <f>G12*0.135</f>
        <v>0</v>
      </c>
      <c r="I12" s="470">
        <f>G12*0.015</f>
        <v>0</v>
      </c>
      <c r="J12" s="470">
        <f>SUM(H12:I12)</f>
        <v>0</v>
      </c>
      <c r="K12" s="113">
        <v>0</v>
      </c>
      <c r="L12" s="470">
        <f>K12*0.18</f>
        <v>0</v>
      </c>
      <c r="M12" s="470">
        <f>K12*0.02</f>
        <v>0</v>
      </c>
      <c r="N12" s="470">
        <f>SUM(L12:M12)</f>
        <v>0</v>
      </c>
      <c r="O12" s="113">
        <v>0</v>
      </c>
      <c r="P12" s="470">
        <f>O12*0.225</f>
        <v>0</v>
      </c>
      <c r="Q12" s="470">
        <f>O12*0.025</f>
        <v>0</v>
      </c>
      <c r="R12" s="470">
        <f>SUM(P12:Q12)</f>
        <v>0</v>
      </c>
      <c r="S12" s="471">
        <f>C12+G12+K12+O12</f>
        <v>0</v>
      </c>
      <c r="T12" s="470">
        <f t="shared" ref="T12:U12" si="0">D12+H12+L12+P12</f>
        <v>0</v>
      </c>
      <c r="U12" s="470">
        <f t="shared" si="0"/>
        <v>0</v>
      </c>
      <c r="V12" s="470">
        <f>SUM(T12:U12)</f>
        <v>0</v>
      </c>
    </row>
    <row r="13" spans="1:24" x14ac:dyDescent="0.25">
      <c r="A13" s="113">
        <v>2</v>
      </c>
      <c r="B13" s="9" t="s">
        <v>758</v>
      </c>
      <c r="C13" s="113">
        <v>3</v>
      </c>
      <c r="D13" s="470">
        <f t="shared" ref="D13:D22" si="1">C13*0.09</f>
        <v>0.27</v>
      </c>
      <c r="E13" s="470">
        <f t="shared" ref="E13:E22" si="2">C13*0.01</f>
        <v>0.03</v>
      </c>
      <c r="F13" s="470">
        <f t="shared" ref="F13:F22" si="3">SUM(D13:E13)</f>
        <v>0.30000000000000004</v>
      </c>
      <c r="G13" s="113">
        <v>15</v>
      </c>
      <c r="H13" s="470">
        <f t="shared" ref="H13:H22" si="4">G13*0.135</f>
        <v>2.0250000000000004</v>
      </c>
      <c r="I13" s="470">
        <f t="shared" ref="I13:I22" si="5">G13*0.015</f>
        <v>0.22499999999999998</v>
      </c>
      <c r="J13" s="470">
        <f t="shared" ref="J13:J22" si="6">SUM(H13:I13)</f>
        <v>2.2500000000000004</v>
      </c>
      <c r="K13" s="113">
        <v>0</v>
      </c>
      <c r="L13" s="470">
        <f t="shared" ref="L13:L22" si="7">K13*0.18</f>
        <v>0</v>
      </c>
      <c r="M13" s="470">
        <f t="shared" ref="M13:M22" si="8">K13*0.02</f>
        <v>0</v>
      </c>
      <c r="N13" s="470">
        <f t="shared" ref="N13:N22" si="9">SUM(L13:M13)</f>
        <v>0</v>
      </c>
      <c r="O13" s="113">
        <v>1</v>
      </c>
      <c r="P13" s="470">
        <f t="shared" ref="P13:P22" si="10">O13*0.225</f>
        <v>0.22500000000000001</v>
      </c>
      <c r="Q13" s="470">
        <f t="shared" ref="Q13:Q22" si="11">O13*0.025</f>
        <v>2.5000000000000001E-2</v>
      </c>
      <c r="R13" s="470">
        <f t="shared" ref="R13:R22" si="12">SUM(P13:Q13)</f>
        <v>0.25</v>
      </c>
      <c r="S13" s="471">
        <f t="shared" ref="S13:S22" si="13">C13+G13+K13+O13</f>
        <v>19</v>
      </c>
      <c r="T13" s="470">
        <f t="shared" ref="T13:T22" si="14">D13+H13+L13+P13</f>
        <v>2.5200000000000005</v>
      </c>
      <c r="U13" s="470">
        <f t="shared" ref="U13:U22" si="15">E13+I13+M13+Q13</f>
        <v>0.28000000000000003</v>
      </c>
      <c r="V13" s="470">
        <f t="shared" ref="V13:V22" si="16">SUM(T13:U13)</f>
        <v>2.8000000000000007</v>
      </c>
    </row>
    <row r="14" spans="1:24" x14ac:dyDescent="0.25">
      <c r="A14" s="113">
        <v>3</v>
      </c>
      <c r="B14" s="9" t="s">
        <v>759</v>
      </c>
      <c r="C14" s="113">
        <v>54</v>
      </c>
      <c r="D14" s="470">
        <f t="shared" si="1"/>
        <v>4.8599999999999994</v>
      </c>
      <c r="E14" s="470">
        <f t="shared" si="2"/>
        <v>0.54</v>
      </c>
      <c r="F14" s="470">
        <f t="shared" si="3"/>
        <v>5.3999999999999995</v>
      </c>
      <c r="G14" s="113">
        <v>48</v>
      </c>
      <c r="H14" s="470">
        <f t="shared" si="4"/>
        <v>6.48</v>
      </c>
      <c r="I14" s="470">
        <f t="shared" si="5"/>
        <v>0.72</v>
      </c>
      <c r="J14" s="470">
        <f t="shared" si="6"/>
        <v>7.2</v>
      </c>
      <c r="K14" s="113">
        <v>5</v>
      </c>
      <c r="L14" s="470">
        <f t="shared" si="7"/>
        <v>0.89999999999999991</v>
      </c>
      <c r="M14" s="470">
        <f t="shared" si="8"/>
        <v>0.1</v>
      </c>
      <c r="N14" s="470">
        <f t="shared" si="9"/>
        <v>0.99999999999999989</v>
      </c>
      <c r="O14" s="113">
        <v>0</v>
      </c>
      <c r="P14" s="470">
        <f t="shared" si="10"/>
        <v>0</v>
      </c>
      <c r="Q14" s="470">
        <f t="shared" si="11"/>
        <v>0</v>
      </c>
      <c r="R14" s="470">
        <f t="shared" si="12"/>
        <v>0</v>
      </c>
      <c r="S14" s="471">
        <f t="shared" si="13"/>
        <v>107</v>
      </c>
      <c r="T14" s="470">
        <f t="shared" si="14"/>
        <v>12.24</v>
      </c>
      <c r="U14" s="470">
        <f t="shared" si="15"/>
        <v>1.36</v>
      </c>
      <c r="V14" s="470">
        <f t="shared" si="16"/>
        <v>13.6</v>
      </c>
    </row>
    <row r="15" spans="1:24" x14ac:dyDescent="0.25">
      <c r="A15" s="113">
        <v>4</v>
      </c>
      <c r="B15" s="9" t="s">
        <v>760</v>
      </c>
      <c r="C15" s="113">
        <v>17</v>
      </c>
      <c r="D15" s="470">
        <f t="shared" si="1"/>
        <v>1.53</v>
      </c>
      <c r="E15" s="470">
        <f t="shared" si="2"/>
        <v>0.17</v>
      </c>
      <c r="F15" s="470">
        <f t="shared" si="3"/>
        <v>1.7</v>
      </c>
      <c r="G15" s="113">
        <v>8</v>
      </c>
      <c r="H15" s="470">
        <f t="shared" si="4"/>
        <v>1.08</v>
      </c>
      <c r="I15" s="470">
        <f t="shared" si="5"/>
        <v>0.12</v>
      </c>
      <c r="J15" s="470">
        <f t="shared" si="6"/>
        <v>1.2000000000000002</v>
      </c>
      <c r="K15" s="113">
        <v>1</v>
      </c>
      <c r="L15" s="470">
        <f t="shared" si="7"/>
        <v>0.18</v>
      </c>
      <c r="M15" s="470">
        <f t="shared" si="8"/>
        <v>0.02</v>
      </c>
      <c r="N15" s="470">
        <f t="shared" si="9"/>
        <v>0.19999999999999998</v>
      </c>
      <c r="O15" s="113">
        <v>0</v>
      </c>
      <c r="P15" s="470">
        <f t="shared" si="10"/>
        <v>0</v>
      </c>
      <c r="Q15" s="470">
        <f t="shared" si="11"/>
        <v>0</v>
      </c>
      <c r="R15" s="470">
        <f t="shared" si="12"/>
        <v>0</v>
      </c>
      <c r="S15" s="471">
        <f t="shared" si="13"/>
        <v>26</v>
      </c>
      <c r="T15" s="470">
        <f t="shared" si="14"/>
        <v>2.7900000000000005</v>
      </c>
      <c r="U15" s="470">
        <f t="shared" si="15"/>
        <v>0.31000000000000005</v>
      </c>
      <c r="V15" s="470">
        <f t="shared" si="16"/>
        <v>3.1000000000000005</v>
      </c>
    </row>
    <row r="16" spans="1:24" x14ac:dyDescent="0.25">
      <c r="A16" s="113">
        <v>5</v>
      </c>
      <c r="B16" s="9" t="s">
        <v>761</v>
      </c>
      <c r="C16" s="113">
        <v>6</v>
      </c>
      <c r="D16" s="470">
        <f t="shared" si="1"/>
        <v>0.54</v>
      </c>
      <c r="E16" s="470">
        <f t="shared" si="2"/>
        <v>0.06</v>
      </c>
      <c r="F16" s="470">
        <f t="shared" si="3"/>
        <v>0.60000000000000009</v>
      </c>
      <c r="G16" s="113">
        <v>11</v>
      </c>
      <c r="H16" s="470">
        <f t="shared" si="4"/>
        <v>1.4850000000000001</v>
      </c>
      <c r="I16" s="470">
        <f t="shared" si="5"/>
        <v>0.16499999999999998</v>
      </c>
      <c r="J16" s="470">
        <f t="shared" si="6"/>
        <v>1.6500000000000001</v>
      </c>
      <c r="K16" s="113">
        <v>2</v>
      </c>
      <c r="L16" s="470">
        <f t="shared" si="7"/>
        <v>0.36</v>
      </c>
      <c r="M16" s="470">
        <f t="shared" si="8"/>
        <v>0.04</v>
      </c>
      <c r="N16" s="470">
        <f t="shared" si="9"/>
        <v>0.39999999999999997</v>
      </c>
      <c r="O16" s="113">
        <v>0</v>
      </c>
      <c r="P16" s="470">
        <f t="shared" si="10"/>
        <v>0</v>
      </c>
      <c r="Q16" s="470">
        <f t="shared" si="11"/>
        <v>0</v>
      </c>
      <c r="R16" s="470">
        <f t="shared" si="12"/>
        <v>0</v>
      </c>
      <c r="S16" s="471">
        <f t="shared" si="13"/>
        <v>19</v>
      </c>
      <c r="T16" s="470">
        <f t="shared" si="14"/>
        <v>2.3850000000000002</v>
      </c>
      <c r="U16" s="470">
        <f t="shared" si="15"/>
        <v>0.26499999999999996</v>
      </c>
      <c r="V16" s="470">
        <f t="shared" si="16"/>
        <v>2.6500000000000004</v>
      </c>
    </row>
    <row r="17" spans="1:23" x14ac:dyDescent="0.25">
      <c r="A17" s="113">
        <v>6</v>
      </c>
      <c r="B17" s="204" t="s">
        <v>762</v>
      </c>
      <c r="C17" s="113">
        <v>19</v>
      </c>
      <c r="D17" s="470">
        <f t="shared" si="1"/>
        <v>1.71</v>
      </c>
      <c r="E17" s="470">
        <f t="shared" si="2"/>
        <v>0.19</v>
      </c>
      <c r="F17" s="470">
        <f t="shared" si="3"/>
        <v>1.9</v>
      </c>
      <c r="G17" s="113">
        <v>3</v>
      </c>
      <c r="H17" s="470">
        <f t="shared" si="4"/>
        <v>0.40500000000000003</v>
      </c>
      <c r="I17" s="470">
        <f t="shared" si="5"/>
        <v>4.4999999999999998E-2</v>
      </c>
      <c r="J17" s="470">
        <f t="shared" si="6"/>
        <v>0.45</v>
      </c>
      <c r="K17" s="113">
        <v>0</v>
      </c>
      <c r="L17" s="470">
        <f t="shared" si="7"/>
        <v>0</v>
      </c>
      <c r="M17" s="470">
        <f t="shared" si="8"/>
        <v>0</v>
      </c>
      <c r="N17" s="470">
        <f t="shared" si="9"/>
        <v>0</v>
      </c>
      <c r="O17" s="113">
        <v>0</v>
      </c>
      <c r="P17" s="470">
        <f t="shared" si="10"/>
        <v>0</v>
      </c>
      <c r="Q17" s="470">
        <f t="shared" si="11"/>
        <v>0</v>
      </c>
      <c r="R17" s="470">
        <f t="shared" si="12"/>
        <v>0</v>
      </c>
      <c r="S17" s="471">
        <f t="shared" si="13"/>
        <v>22</v>
      </c>
      <c r="T17" s="470">
        <f t="shared" si="14"/>
        <v>2.1150000000000002</v>
      </c>
      <c r="U17" s="470">
        <f t="shared" si="15"/>
        <v>0.23499999999999999</v>
      </c>
      <c r="V17" s="470">
        <f t="shared" si="16"/>
        <v>2.35</v>
      </c>
    </row>
    <row r="18" spans="1:23" x14ac:dyDescent="0.25">
      <c r="A18" s="113">
        <v>7</v>
      </c>
      <c r="B18" s="9" t="s">
        <v>763</v>
      </c>
      <c r="C18" s="113">
        <v>40</v>
      </c>
      <c r="D18" s="470">
        <f t="shared" si="1"/>
        <v>3.5999999999999996</v>
      </c>
      <c r="E18" s="470">
        <f t="shared" si="2"/>
        <v>0.4</v>
      </c>
      <c r="F18" s="470">
        <f t="shared" si="3"/>
        <v>3.9999999999999996</v>
      </c>
      <c r="G18" s="113">
        <v>7</v>
      </c>
      <c r="H18" s="470">
        <f t="shared" si="4"/>
        <v>0.94500000000000006</v>
      </c>
      <c r="I18" s="470">
        <f t="shared" si="5"/>
        <v>0.105</v>
      </c>
      <c r="J18" s="470">
        <f t="shared" si="6"/>
        <v>1.05</v>
      </c>
      <c r="K18" s="113">
        <v>3</v>
      </c>
      <c r="L18" s="470">
        <f t="shared" si="7"/>
        <v>0.54</v>
      </c>
      <c r="M18" s="470">
        <f t="shared" si="8"/>
        <v>0.06</v>
      </c>
      <c r="N18" s="470">
        <f t="shared" si="9"/>
        <v>0.60000000000000009</v>
      </c>
      <c r="O18" s="113">
        <v>0</v>
      </c>
      <c r="P18" s="470">
        <f t="shared" si="10"/>
        <v>0</v>
      </c>
      <c r="Q18" s="470">
        <f t="shared" si="11"/>
        <v>0</v>
      </c>
      <c r="R18" s="470">
        <f t="shared" si="12"/>
        <v>0</v>
      </c>
      <c r="S18" s="471">
        <f t="shared" si="13"/>
        <v>50</v>
      </c>
      <c r="T18" s="470">
        <f t="shared" si="14"/>
        <v>5.085</v>
      </c>
      <c r="U18" s="470">
        <f t="shared" si="15"/>
        <v>0.56499999999999995</v>
      </c>
      <c r="V18" s="470">
        <f t="shared" si="16"/>
        <v>5.65</v>
      </c>
    </row>
    <row r="19" spans="1:23" x14ac:dyDescent="0.25">
      <c r="A19" s="113">
        <v>8</v>
      </c>
      <c r="B19" s="9" t="s">
        <v>764</v>
      </c>
      <c r="C19" s="113">
        <v>16</v>
      </c>
      <c r="D19" s="470">
        <f t="shared" si="1"/>
        <v>1.44</v>
      </c>
      <c r="E19" s="470">
        <f t="shared" si="2"/>
        <v>0.16</v>
      </c>
      <c r="F19" s="470">
        <f t="shared" si="3"/>
        <v>1.5999999999999999</v>
      </c>
      <c r="G19" s="113">
        <v>32</v>
      </c>
      <c r="H19" s="470">
        <f t="shared" si="4"/>
        <v>4.32</v>
      </c>
      <c r="I19" s="470">
        <f t="shared" si="5"/>
        <v>0.48</v>
      </c>
      <c r="J19" s="470">
        <f t="shared" si="6"/>
        <v>4.8000000000000007</v>
      </c>
      <c r="K19" s="113">
        <v>2</v>
      </c>
      <c r="L19" s="470">
        <f t="shared" si="7"/>
        <v>0.36</v>
      </c>
      <c r="M19" s="470">
        <f t="shared" si="8"/>
        <v>0.04</v>
      </c>
      <c r="N19" s="470">
        <f t="shared" si="9"/>
        <v>0.39999999999999997</v>
      </c>
      <c r="O19" s="113">
        <v>0</v>
      </c>
      <c r="P19" s="470">
        <f t="shared" si="10"/>
        <v>0</v>
      </c>
      <c r="Q19" s="470">
        <f t="shared" si="11"/>
        <v>0</v>
      </c>
      <c r="R19" s="470">
        <f t="shared" si="12"/>
        <v>0</v>
      </c>
      <c r="S19" s="471">
        <f t="shared" si="13"/>
        <v>50</v>
      </c>
      <c r="T19" s="470">
        <f t="shared" si="14"/>
        <v>6.12</v>
      </c>
      <c r="U19" s="470">
        <f t="shared" si="15"/>
        <v>0.68</v>
      </c>
      <c r="V19" s="470">
        <f t="shared" si="16"/>
        <v>6.8</v>
      </c>
    </row>
    <row r="20" spans="1:23" x14ac:dyDescent="0.25">
      <c r="A20" s="113">
        <v>9</v>
      </c>
      <c r="B20" s="9" t="s">
        <v>765</v>
      </c>
      <c r="C20" s="113">
        <v>111</v>
      </c>
      <c r="D20" s="470">
        <f t="shared" si="1"/>
        <v>9.99</v>
      </c>
      <c r="E20" s="470">
        <f t="shared" si="2"/>
        <v>1.1100000000000001</v>
      </c>
      <c r="F20" s="470">
        <f t="shared" si="3"/>
        <v>11.1</v>
      </c>
      <c r="G20" s="113">
        <v>39</v>
      </c>
      <c r="H20" s="470">
        <f t="shared" si="4"/>
        <v>5.2650000000000006</v>
      </c>
      <c r="I20" s="470">
        <f t="shared" si="5"/>
        <v>0.58499999999999996</v>
      </c>
      <c r="J20" s="470">
        <f t="shared" si="6"/>
        <v>5.8500000000000005</v>
      </c>
      <c r="K20" s="113">
        <v>0</v>
      </c>
      <c r="L20" s="470">
        <f t="shared" si="7"/>
        <v>0</v>
      </c>
      <c r="M20" s="470">
        <f t="shared" si="8"/>
        <v>0</v>
      </c>
      <c r="N20" s="470">
        <f t="shared" si="9"/>
        <v>0</v>
      </c>
      <c r="O20" s="113">
        <v>0</v>
      </c>
      <c r="P20" s="470">
        <f t="shared" si="10"/>
        <v>0</v>
      </c>
      <c r="Q20" s="470">
        <f t="shared" si="11"/>
        <v>0</v>
      </c>
      <c r="R20" s="470">
        <f t="shared" si="12"/>
        <v>0</v>
      </c>
      <c r="S20" s="471">
        <f t="shared" si="13"/>
        <v>150</v>
      </c>
      <c r="T20" s="470">
        <f t="shared" si="14"/>
        <v>15.255000000000001</v>
      </c>
      <c r="U20" s="470">
        <f t="shared" si="15"/>
        <v>1.6950000000000001</v>
      </c>
      <c r="V20" s="470">
        <f t="shared" si="16"/>
        <v>16.95</v>
      </c>
    </row>
    <row r="21" spans="1:23" x14ac:dyDescent="0.25">
      <c r="A21" s="113">
        <v>10</v>
      </c>
      <c r="B21" s="9" t="s">
        <v>766</v>
      </c>
      <c r="C21" s="113">
        <v>51</v>
      </c>
      <c r="D21" s="470">
        <f t="shared" si="1"/>
        <v>4.59</v>
      </c>
      <c r="E21" s="470">
        <f t="shared" si="2"/>
        <v>0.51</v>
      </c>
      <c r="F21" s="470">
        <f t="shared" si="3"/>
        <v>5.0999999999999996</v>
      </c>
      <c r="G21" s="113">
        <v>19</v>
      </c>
      <c r="H21" s="470">
        <f t="shared" si="4"/>
        <v>2.5650000000000004</v>
      </c>
      <c r="I21" s="470">
        <f t="shared" si="5"/>
        <v>0.28499999999999998</v>
      </c>
      <c r="J21" s="470">
        <f t="shared" si="6"/>
        <v>2.8500000000000005</v>
      </c>
      <c r="K21" s="113">
        <v>0</v>
      </c>
      <c r="L21" s="470">
        <f t="shared" si="7"/>
        <v>0</v>
      </c>
      <c r="M21" s="470">
        <f t="shared" si="8"/>
        <v>0</v>
      </c>
      <c r="N21" s="470">
        <f t="shared" si="9"/>
        <v>0</v>
      </c>
      <c r="O21" s="113">
        <v>0</v>
      </c>
      <c r="P21" s="470">
        <f t="shared" si="10"/>
        <v>0</v>
      </c>
      <c r="Q21" s="470">
        <f t="shared" si="11"/>
        <v>0</v>
      </c>
      <c r="R21" s="470">
        <f t="shared" si="12"/>
        <v>0</v>
      </c>
      <c r="S21" s="471">
        <f t="shared" si="13"/>
        <v>70</v>
      </c>
      <c r="T21" s="470">
        <f t="shared" si="14"/>
        <v>7.1550000000000002</v>
      </c>
      <c r="U21" s="470">
        <f t="shared" si="15"/>
        <v>0.79499999999999993</v>
      </c>
      <c r="V21" s="470">
        <f t="shared" si="16"/>
        <v>7.95</v>
      </c>
    </row>
    <row r="22" spans="1:23" x14ac:dyDescent="0.25">
      <c r="A22" s="113">
        <v>11</v>
      </c>
      <c r="B22" s="9" t="s">
        <v>767</v>
      </c>
      <c r="C22" s="113">
        <v>61</v>
      </c>
      <c r="D22" s="470">
        <f t="shared" si="1"/>
        <v>5.49</v>
      </c>
      <c r="E22" s="470">
        <f t="shared" si="2"/>
        <v>0.61</v>
      </c>
      <c r="F22" s="470">
        <f t="shared" si="3"/>
        <v>6.1000000000000005</v>
      </c>
      <c r="G22" s="113">
        <v>36</v>
      </c>
      <c r="H22" s="470">
        <f t="shared" si="4"/>
        <v>4.8600000000000003</v>
      </c>
      <c r="I22" s="470">
        <f t="shared" si="5"/>
        <v>0.54</v>
      </c>
      <c r="J22" s="470">
        <f t="shared" si="6"/>
        <v>5.4</v>
      </c>
      <c r="K22" s="113">
        <v>1</v>
      </c>
      <c r="L22" s="470">
        <f t="shared" si="7"/>
        <v>0.18</v>
      </c>
      <c r="M22" s="470">
        <f t="shared" si="8"/>
        <v>0.02</v>
      </c>
      <c r="N22" s="470">
        <f t="shared" si="9"/>
        <v>0.19999999999999998</v>
      </c>
      <c r="O22" s="113">
        <v>4</v>
      </c>
      <c r="P22" s="470">
        <f t="shared" si="10"/>
        <v>0.9</v>
      </c>
      <c r="Q22" s="470">
        <f t="shared" si="11"/>
        <v>0.1</v>
      </c>
      <c r="R22" s="470">
        <f t="shared" si="12"/>
        <v>1</v>
      </c>
      <c r="S22" s="471">
        <f t="shared" si="13"/>
        <v>102</v>
      </c>
      <c r="T22" s="470">
        <f t="shared" si="14"/>
        <v>11.430000000000001</v>
      </c>
      <c r="U22" s="470">
        <f t="shared" si="15"/>
        <v>1.27</v>
      </c>
      <c r="V22" s="470">
        <f t="shared" si="16"/>
        <v>12.700000000000001</v>
      </c>
    </row>
    <row r="23" spans="1:23" s="501" customFormat="1" x14ac:dyDescent="0.25">
      <c r="A23" s="1066" t="s">
        <v>17</v>
      </c>
      <c r="B23" s="1067"/>
      <c r="C23" s="643">
        <f t="shared" ref="C23:U23" si="17">SUM(C12:C22)</f>
        <v>378</v>
      </c>
      <c r="D23" s="644">
        <f t="shared" si="17"/>
        <v>34.019999999999996</v>
      </c>
      <c r="E23" s="644">
        <f t="shared" si="17"/>
        <v>3.78</v>
      </c>
      <c r="F23" s="644">
        <f t="shared" si="17"/>
        <v>37.800000000000004</v>
      </c>
      <c r="G23" s="643">
        <f t="shared" si="17"/>
        <v>218</v>
      </c>
      <c r="H23" s="644">
        <f t="shared" si="17"/>
        <v>29.430000000000003</v>
      </c>
      <c r="I23" s="644">
        <f t="shared" si="17"/>
        <v>3.27</v>
      </c>
      <c r="J23" s="644">
        <f t="shared" si="17"/>
        <v>32.700000000000003</v>
      </c>
      <c r="K23" s="643">
        <f t="shared" si="17"/>
        <v>14</v>
      </c>
      <c r="L23" s="644">
        <f t="shared" si="17"/>
        <v>2.52</v>
      </c>
      <c r="M23" s="644">
        <f t="shared" si="17"/>
        <v>0.28000000000000003</v>
      </c>
      <c r="N23" s="644">
        <f t="shared" si="17"/>
        <v>2.8000000000000003</v>
      </c>
      <c r="O23" s="643">
        <f t="shared" si="17"/>
        <v>5</v>
      </c>
      <c r="P23" s="644">
        <f t="shared" si="17"/>
        <v>1.125</v>
      </c>
      <c r="Q23" s="644">
        <f t="shared" si="17"/>
        <v>0.125</v>
      </c>
      <c r="R23" s="644">
        <f t="shared" si="17"/>
        <v>1.25</v>
      </c>
      <c r="S23" s="643">
        <f t="shared" si="17"/>
        <v>615</v>
      </c>
      <c r="T23" s="644">
        <f t="shared" si="17"/>
        <v>67.095000000000013</v>
      </c>
      <c r="U23" s="644">
        <f t="shared" si="17"/>
        <v>7.4550000000000001</v>
      </c>
      <c r="V23" s="644">
        <f>SUM(V12:V22)</f>
        <v>74.55</v>
      </c>
      <c r="W23" s="645"/>
    </row>
    <row r="24" spans="1:23" x14ac:dyDescent="0.25">
      <c r="A24" s="408"/>
      <c r="B24" s="79"/>
      <c r="C24" s="79"/>
      <c r="D24" s="79"/>
      <c r="E24" s="79"/>
      <c r="F24" s="79"/>
      <c r="G24" s="79"/>
      <c r="H24" s="79"/>
      <c r="I24" s="79"/>
      <c r="J24" s="79"/>
      <c r="K24" s="79"/>
      <c r="L24" s="79"/>
      <c r="M24" s="79"/>
      <c r="N24" s="79"/>
      <c r="O24" s="79"/>
      <c r="P24" s="79"/>
      <c r="Q24" s="79"/>
      <c r="R24" s="79"/>
      <c r="S24" s="79"/>
      <c r="T24" s="79"/>
      <c r="U24" s="509"/>
      <c r="V24" s="79">
        <v>74.56</v>
      </c>
    </row>
    <row r="25" spans="1:23" x14ac:dyDescent="0.25">
      <c r="A25" s="530" t="s">
        <v>796</v>
      </c>
      <c r="B25" s="531" t="s">
        <v>986</v>
      </c>
      <c r="C25" s="79"/>
      <c r="D25" s="537"/>
      <c r="E25" s="79"/>
      <c r="F25" s="79"/>
      <c r="G25" s="79"/>
      <c r="H25" s="79"/>
      <c r="I25" s="79"/>
      <c r="J25" s="79"/>
      <c r="K25" s="79"/>
      <c r="L25" s="79"/>
      <c r="M25" s="79"/>
      <c r="N25" s="79"/>
      <c r="O25" s="79"/>
      <c r="P25" s="79"/>
      <c r="Q25" s="79"/>
      <c r="R25" s="79"/>
      <c r="S25" s="79"/>
      <c r="T25" s="79"/>
      <c r="U25" s="79"/>
      <c r="V25" s="509"/>
    </row>
    <row r="26" spans="1:23" x14ac:dyDescent="0.25">
      <c r="A26" s="408"/>
      <c r="B26" s="79"/>
      <c r="C26" s="79"/>
      <c r="D26" s="79"/>
      <c r="E26" s="79"/>
      <c r="F26" s="79"/>
      <c r="G26" s="79"/>
      <c r="H26" s="79"/>
      <c r="I26" s="79"/>
      <c r="J26" s="79"/>
      <c r="K26" s="79"/>
      <c r="L26" s="79"/>
      <c r="M26" s="79"/>
      <c r="N26" s="79"/>
      <c r="O26" s="79"/>
      <c r="P26" s="79"/>
      <c r="Q26" s="79"/>
      <c r="R26" s="79"/>
      <c r="S26" s="79"/>
      <c r="T26" s="79"/>
      <c r="U26" s="79"/>
      <c r="V26" s="79"/>
    </row>
    <row r="27" spans="1:23" x14ac:dyDescent="0.25">
      <c r="A27" s="408"/>
      <c r="B27" s="79"/>
      <c r="C27" s="79"/>
      <c r="D27" s="79"/>
      <c r="E27" s="79"/>
      <c r="F27" s="79"/>
      <c r="G27" s="79"/>
      <c r="H27" s="79"/>
      <c r="I27" s="79"/>
      <c r="J27" s="79"/>
      <c r="K27" s="79"/>
      <c r="L27" s="79"/>
      <c r="M27" s="79"/>
      <c r="N27" s="79"/>
      <c r="O27" s="79"/>
      <c r="P27" s="79"/>
      <c r="Q27" s="79"/>
      <c r="R27" s="79"/>
      <c r="S27" s="79"/>
      <c r="T27" s="79"/>
      <c r="U27" s="79"/>
      <c r="V27" s="79"/>
    </row>
    <row r="29" spans="1:23" s="15" customFormat="1" ht="12.75" x14ac:dyDescent="0.2">
      <c r="A29" s="14" t="s">
        <v>11</v>
      </c>
      <c r="G29" s="14"/>
      <c r="H29" s="14"/>
      <c r="K29" s="14"/>
      <c r="L29" s="14"/>
      <c r="M29" s="14"/>
      <c r="N29" s="14"/>
      <c r="O29" s="14"/>
      <c r="P29" s="14"/>
      <c r="Q29" s="14"/>
      <c r="R29" s="14"/>
      <c r="S29" s="1083"/>
      <c r="T29" s="1083"/>
      <c r="U29" s="1083"/>
      <c r="V29" s="1083"/>
    </row>
    <row r="30" spans="1:23" s="15" customFormat="1" ht="12.75" customHeight="1" x14ac:dyDescent="0.25">
      <c r="K30" s="34"/>
      <c r="L30" s="34"/>
      <c r="M30" s="34"/>
      <c r="N30" s="34"/>
      <c r="O30" s="34"/>
      <c r="P30" s="34"/>
      <c r="Q30" s="34"/>
      <c r="R30" s="73"/>
      <c r="S30" s="347"/>
      <c r="T30" s="347"/>
      <c r="U30" s="34"/>
      <c r="V30" s="363" t="s">
        <v>12</v>
      </c>
    </row>
    <row r="31" spans="1:23" s="15" customFormat="1" ht="12.75" customHeight="1" x14ac:dyDescent="0.2">
      <c r="K31" s="34"/>
      <c r="L31" s="34"/>
      <c r="M31" s="34"/>
      <c r="N31" s="34"/>
      <c r="O31" s="34"/>
      <c r="P31" s="34"/>
      <c r="Q31" s="34"/>
      <c r="R31" s="34"/>
      <c r="S31" s="34"/>
      <c r="T31" s="34"/>
      <c r="U31" s="34"/>
      <c r="V31" s="363" t="s">
        <v>988</v>
      </c>
    </row>
    <row r="32" spans="1:23" s="15" customFormat="1" ht="12.75" x14ac:dyDescent="0.2">
      <c r="A32" s="14"/>
      <c r="B32" s="14"/>
      <c r="K32" s="14"/>
      <c r="L32" s="14"/>
      <c r="M32" s="14"/>
      <c r="N32" s="14"/>
      <c r="O32" s="14"/>
      <c r="P32" s="14"/>
      <c r="Q32" s="34"/>
      <c r="R32" s="34"/>
      <c r="S32" s="34"/>
      <c r="T32" s="34"/>
      <c r="U32" s="34"/>
      <c r="V32" s="363" t="s">
        <v>775</v>
      </c>
    </row>
    <row r="33" spans="18:21" x14ac:dyDescent="0.25">
      <c r="R33" s="791" t="s">
        <v>83</v>
      </c>
      <c r="S33" s="791"/>
      <c r="T33" s="791"/>
    </row>
    <row r="37" spans="18:21" x14ac:dyDescent="0.25">
      <c r="T37" s="506">
        <f>T23+'AT29_New_KD '!T23</f>
        <v>69.115000000000009</v>
      </c>
      <c r="U37" s="506">
        <f>U23+'AT29_New_KD '!U23</f>
        <v>7.68</v>
      </c>
    </row>
  </sheetData>
  <mergeCells count="23">
    <mergeCell ref="A23:B23"/>
    <mergeCell ref="B8:B10"/>
    <mergeCell ref="A8:A10"/>
    <mergeCell ref="O8:R8"/>
    <mergeCell ref="K8:N8"/>
    <mergeCell ref="G8:J8"/>
    <mergeCell ref="L9:N9"/>
    <mergeCell ref="O9:O10"/>
    <mergeCell ref="S29:V29"/>
    <mergeCell ref="R33:T33"/>
    <mergeCell ref="U1:V1"/>
    <mergeCell ref="C8:F8"/>
    <mergeCell ref="D9:F9"/>
    <mergeCell ref="C9:C10"/>
    <mergeCell ref="G9:G10"/>
    <mergeCell ref="S8:V8"/>
    <mergeCell ref="S9:S10"/>
    <mergeCell ref="T9:V9"/>
    <mergeCell ref="E2:P2"/>
    <mergeCell ref="C4:Q4"/>
    <mergeCell ref="P9:R9"/>
    <mergeCell ref="H9:J9"/>
    <mergeCell ref="K9:K10"/>
  </mergeCells>
  <printOptions horizontalCentered="1" verticalCentered="1"/>
  <pageMargins left="0.70866141732283505" right="0.70866141732283505" top="0.196850393700787" bottom="0.196850393700787" header="0.31496062992126" footer="0.31496062992126"/>
  <pageSetup paperSize="9" scale="64" orientation="landscape" r:id="rId1"/>
  <headerFooter>
    <oddFooter>&amp;C- 103 -</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31"/>
  <sheetViews>
    <sheetView view="pageBreakPreview" topLeftCell="A8" zoomScaleSheetLayoutView="100" workbookViewId="0">
      <selection activeCell="E22" sqref="E22:F22"/>
    </sheetView>
  </sheetViews>
  <sheetFormatPr defaultColWidth="8.85546875" defaultRowHeight="14.25" x14ac:dyDescent="0.2"/>
  <cols>
    <col min="1" max="1" width="8.140625" style="71" customWidth="1"/>
    <col min="2" max="2" width="20.5703125" style="71" bestFit="1" customWidth="1"/>
    <col min="3" max="3" width="12.140625" style="71" customWidth="1"/>
    <col min="4" max="4" width="11.7109375" style="71" customWidth="1"/>
    <col min="5" max="5" width="11.28515625" style="71" customWidth="1"/>
    <col min="6" max="6" width="17.140625" style="71" customWidth="1"/>
    <col min="7" max="7" width="15.140625" style="71" customWidth="1"/>
    <col min="8" max="8" width="14.42578125" style="71" customWidth="1"/>
    <col min="9" max="9" width="14.85546875" style="71" customWidth="1"/>
    <col min="10" max="10" width="18.42578125" style="71" customWidth="1"/>
    <col min="11" max="11" width="17.28515625" style="71" customWidth="1"/>
    <col min="12" max="12" width="16.28515625" style="71" customWidth="1"/>
    <col min="13" max="16384" width="8.85546875" style="71"/>
  </cols>
  <sheetData>
    <row r="1" spans="1:19" ht="15" x14ac:dyDescent="0.2">
      <c r="B1" s="15"/>
      <c r="C1" s="15"/>
      <c r="D1" s="15"/>
      <c r="E1" s="15"/>
      <c r="F1" s="1"/>
      <c r="G1" s="1"/>
      <c r="H1" s="15"/>
      <c r="J1" s="38"/>
      <c r="K1" s="906" t="s">
        <v>539</v>
      </c>
      <c r="L1" s="906"/>
    </row>
    <row r="2" spans="1:19" ht="15.75" x14ac:dyDescent="0.25">
      <c r="B2" s="786" t="s">
        <v>0</v>
      </c>
      <c r="C2" s="786"/>
      <c r="D2" s="786"/>
      <c r="E2" s="786"/>
      <c r="F2" s="786"/>
      <c r="G2" s="786"/>
      <c r="H2" s="786"/>
      <c r="I2" s="786"/>
      <c r="J2" s="786"/>
    </row>
    <row r="3" spans="1:19" ht="20.25" x14ac:dyDescent="0.3">
      <c r="B3" s="787" t="s">
        <v>821</v>
      </c>
      <c r="C3" s="787"/>
      <c r="D3" s="787"/>
      <c r="E3" s="787"/>
      <c r="F3" s="787"/>
      <c r="G3" s="787"/>
      <c r="H3" s="787"/>
      <c r="I3" s="787"/>
      <c r="J3" s="787"/>
    </row>
    <row r="4" spans="1:19" ht="20.25" x14ac:dyDescent="0.3">
      <c r="B4" s="125"/>
      <c r="C4" s="125"/>
      <c r="D4" s="125"/>
      <c r="E4" s="125"/>
      <c r="F4" s="125"/>
      <c r="G4" s="125"/>
      <c r="H4" s="125"/>
      <c r="I4" s="125"/>
      <c r="J4" s="125"/>
    </row>
    <row r="5" spans="1:19" ht="15.6" customHeight="1" x14ac:dyDescent="0.25">
      <c r="B5" s="1087" t="s">
        <v>879</v>
      </c>
      <c r="C5" s="1087"/>
      <c r="D5" s="1087"/>
      <c r="E5" s="1087"/>
      <c r="F5" s="1087"/>
      <c r="G5" s="1087"/>
      <c r="H5" s="1087"/>
      <c r="I5" s="1087"/>
      <c r="J5" s="1087"/>
      <c r="K5" s="1087"/>
      <c r="L5" s="1087"/>
    </row>
    <row r="6" spans="1:19" x14ac:dyDescent="0.2">
      <c r="A6" s="791" t="s">
        <v>756</v>
      </c>
      <c r="B6" s="791"/>
      <c r="C6" s="30"/>
    </row>
    <row r="7" spans="1:19" ht="15" customHeight="1" x14ac:dyDescent="0.25">
      <c r="A7" s="1096" t="s">
        <v>108</v>
      </c>
      <c r="B7" s="1063" t="s">
        <v>3</v>
      </c>
      <c r="C7" s="1092" t="s">
        <v>24</v>
      </c>
      <c r="D7" s="1092"/>
      <c r="E7" s="1092"/>
      <c r="F7" s="1092"/>
      <c r="G7" s="1084" t="s">
        <v>25</v>
      </c>
      <c r="H7" s="1085"/>
      <c r="I7" s="1085"/>
      <c r="J7" s="1086"/>
      <c r="K7" s="1063" t="s">
        <v>380</v>
      </c>
      <c r="L7" s="1057" t="s">
        <v>671</v>
      </c>
    </row>
    <row r="8" spans="1:19" ht="31.15" customHeight="1" x14ac:dyDescent="0.2">
      <c r="A8" s="1097"/>
      <c r="B8" s="1088"/>
      <c r="C8" s="1057" t="s">
        <v>239</v>
      </c>
      <c r="D8" s="1063" t="s">
        <v>436</v>
      </c>
      <c r="E8" s="1089" t="s">
        <v>96</v>
      </c>
      <c r="F8" s="1056"/>
      <c r="G8" s="1064" t="s">
        <v>239</v>
      </c>
      <c r="H8" s="1057" t="s">
        <v>436</v>
      </c>
      <c r="I8" s="1090" t="s">
        <v>96</v>
      </c>
      <c r="J8" s="1091"/>
      <c r="K8" s="1088"/>
      <c r="L8" s="1057"/>
    </row>
    <row r="9" spans="1:19" ht="69.75" customHeight="1" x14ac:dyDescent="0.2">
      <c r="A9" s="1098"/>
      <c r="B9" s="1064"/>
      <c r="C9" s="1057"/>
      <c r="D9" s="1064"/>
      <c r="E9" s="83" t="s">
        <v>694</v>
      </c>
      <c r="F9" s="83" t="s">
        <v>437</v>
      </c>
      <c r="G9" s="1057"/>
      <c r="H9" s="1057"/>
      <c r="I9" s="83" t="s">
        <v>694</v>
      </c>
      <c r="J9" s="83" t="s">
        <v>437</v>
      </c>
      <c r="K9" s="1064"/>
      <c r="L9" s="1057"/>
      <c r="M9" s="107"/>
      <c r="N9" s="107"/>
      <c r="O9" s="107"/>
    </row>
    <row r="10" spans="1:19" x14ac:dyDescent="0.2">
      <c r="A10" s="153">
        <v>1</v>
      </c>
      <c r="B10" s="152">
        <v>2</v>
      </c>
      <c r="C10" s="153">
        <v>3</v>
      </c>
      <c r="D10" s="152">
        <v>4</v>
      </c>
      <c r="E10" s="153">
        <v>5</v>
      </c>
      <c r="F10" s="152">
        <v>6</v>
      </c>
      <c r="G10" s="153">
        <v>7</v>
      </c>
      <c r="H10" s="152">
        <v>8</v>
      </c>
      <c r="I10" s="153">
        <v>9</v>
      </c>
      <c r="J10" s="152">
        <v>10</v>
      </c>
      <c r="K10" s="153" t="s">
        <v>547</v>
      </c>
      <c r="L10" s="152">
        <v>12</v>
      </c>
      <c r="M10" s="107"/>
      <c r="N10" s="107"/>
      <c r="O10" s="107"/>
    </row>
    <row r="11" spans="1:19" s="106" customFormat="1" x14ac:dyDescent="0.2">
      <c r="A11" s="117">
        <v>1</v>
      </c>
      <c r="B11" s="9" t="s">
        <v>757</v>
      </c>
      <c r="C11" s="502">
        <f>'enrolment vs availed_PY'!G11</f>
        <v>78482</v>
      </c>
      <c r="D11" s="502">
        <f>'AT-8_Hon_CCH_Pry'!C14</f>
        <v>2119</v>
      </c>
      <c r="E11" s="502">
        <f>'AT-8_Hon_CCH_Pry'!D14</f>
        <v>2110</v>
      </c>
      <c r="F11" s="502">
        <f>D11-E11</f>
        <v>9</v>
      </c>
      <c r="G11" s="502">
        <f>'enrolment vs availed_UPY'!G11</f>
        <v>35179</v>
      </c>
      <c r="H11" s="502">
        <f>'AT-8A_Hon_CCH_UPry'!C13</f>
        <v>923</v>
      </c>
      <c r="I11" s="502">
        <f>'AT-8A_Hon_CCH_UPry'!D13</f>
        <v>914</v>
      </c>
      <c r="J11" s="502">
        <f>H11-I11</f>
        <v>9</v>
      </c>
      <c r="K11" s="117">
        <f>D11+H11</f>
        <v>3042</v>
      </c>
      <c r="L11" s="117">
        <v>0</v>
      </c>
      <c r="M11" s="107"/>
      <c r="N11" s="107"/>
      <c r="O11" s="107"/>
      <c r="P11" s="107"/>
      <c r="Q11" s="107"/>
      <c r="R11" s="107"/>
      <c r="S11" s="107"/>
    </row>
    <row r="12" spans="1:19" x14ac:dyDescent="0.2">
      <c r="A12" s="117">
        <v>2</v>
      </c>
      <c r="B12" s="9" t="s">
        <v>758</v>
      </c>
      <c r="C12" s="502">
        <f>'enrolment vs availed_PY'!G12</f>
        <v>39161</v>
      </c>
      <c r="D12" s="502">
        <f>'AT-8_Hon_CCH_Pry'!C15</f>
        <v>1224</v>
      </c>
      <c r="E12" s="502">
        <v>1219</v>
      </c>
      <c r="F12" s="502">
        <f t="shared" ref="F12:F21" si="0">D12-E12</f>
        <v>5</v>
      </c>
      <c r="G12" s="502">
        <v>13557</v>
      </c>
      <c r="H12" s="502">
        <v>450</v>
      </c>
      <c r="I12" s="502">
        <v>420</v>
      </c>
      <c r="J12" s="502">
        <f t="shared" ref="J12:J21" si="1">H12-I12</f>
        <v>30</v>
      </c>
      <c r="K12" s="117">
        <f t="shared" ref="K12:K21" si="2">D12+H12</f>
        <v>1674</v>
      </c>
      <c r="L12" s="117">
        <v>0</v>
      </c>
      <c r="M12" s="107"/>
      <c r="N12" s="107"/>
      <c r="O12" s="107"/>
    </row>
    <row r="13" spans="1:19" x14ac:dyDescent="0.2">
      <c r="A13" s="117">
        <v>3</v>
      </c>
      <c r="B13" s="9" t="s">
        <v>759</v>
      </c>
      <c r="C13" s="502">
        <f>'enrolment vs availed_PY'!G13</f>
        <v>48407</v>
      </c>
      <c r="D13" s="502">
        <f>'AT-8_Hon_CCH_Pry'!C16</f>
        <v>1665</v>
      </c>
      <c r="E13" s="502">
        <f>'AT-8_Hon_CCH_Pry'!D16</f>
        <v>1665</v>
      </c>
      <c r="F13" s="502">
        <f t="shared" si="0"/>
        <v>0</v>
      </c>
      <c r="G13" s="502">
        <f>'enrolment vs availed_UPY'!G13</f>
        <v>19633</v>
      </c>
      <c r="H13" s="502">
        <f>'AT-8A_Hon_CCH_UPry'!C15</f>
        <v>699</v>
      </c>
      <c r="I13" s="502">
        <f>'AT-8A_Hon_CCH_UPry'!D15</f>
        <v>672</v>
      </c>
      <c r="J13" s="502">
        <f t="shared" si="1"/>
        <v>27</v>
      </c>
      <c r="K13" s="117">
        <f t="shared" si="2"/>
        <v>2364</v>
      </c>
      <c r="L13" s="117">
        <v>0</v>
      </c>
      <c r="M13" s="107"/>
      <c r="N13" s="107"/>
      <c r="O13" s="107"/>
    </row>
    <row r="14" spans="1:19" x14ac:dyDescent="0.2">
      <c r="A14" s="117">
        <v>4</v>
      </c>
      <c r="B14" s="9" t="s">
        <v>760</v>
      </c>
      <c r="C14" s="502">
        <f>'enrolment vs availed_PY'!G14</f>
        <v>24492</v>
      </c>
      <c r="D14" s="502">
        <f>'AT-8_Hon_CCH_Pry'!C17</f>
        <v>740</v>
      </c>
      <c r="E14" s="502">
        <f>'AT-8_Hon_CCH_Pry'!D17</f>
        <v>727</v>
      </c>
      <c r="F14" s="502">
        <f t="shared" si="0"/>
        <v>13</v>
      </c>
      <c r="G14" s="502">
        <f>'enrolment vs availed_UPY'!G14</f>
        <v>9006</v>
      </c>
      <c r="H14" s="502">
        <f>'AT-8A_Hon_CCH_UPry'!C16</f>
        <v>282</v>
      </c>
      <c r="I14" s="502">
        <f>'AT-8A_Hon_CCH_UPry'!D16</f>
        <v>282</v>
      </c>
      <c r="J14" s="502">
        <f t="shared" si="1"/>
        <v>0</v>
      </c>
      <c r="K14" s="117">
        <f t="shared" si="2"/>
        <v>1022</v>
      </c>
      <c r="L14" s="117">
        <v>0</v>
      </c>
    </row>
    <row r="15" spans="1:19" x14ac:dyDescent="0.2">
      <c r="A15" s="117">
        <v>5</v>
      </c>
      <c r="B15" s="9" t="s">
        <v>761</v>
      </c>
      <c r="C15" s="502">
        <f>'enrolment vs availed_PY'!G15</f>
        <v>37808</v>
      </c>
      <c r="D15" s="502">
        <f>'AT-8_Hon_CCH_Pry'!C18</f>
        <v>1170</v>
      </c>
      <c r="E15" s="502">
        <f>'AT-8_Hon_CCH_Pry'!D18</f>
        <v>1161</v>
      </c>
      <c r="F15" s="502">
        <f t="shared" si="0"/>
        <v>9</v>
      </c>
      <c r="G15" s="502">
        <f>'enrolment vs availed_UPY'!G15</f>
        <v>16107</v>
      </c>
      <c r="H15" s="502">
        <f>'AT-8A_Hon_CCH_UPry'!C17</f>
        <v>451</v>
      </c>
      <c r="I15" s="502">
        <f>'AT-8A_Hon_CCH_UPry'!D17</f>
        <v>448</v>
      </c>
      <c r="J15" s="502">
        <f t="shared" si="1"/>
        <v>3</v>
      </c>
      <c r="K15" s="117">
        <f t="shared" si="2"/>
        <v>1621</v>
      </c>
      <c r="L15" s="117">
        <v>0</v>
      </c>
      <c r="N15" s="71" t="s">
        <v>10</v>
      </c>
    </row>
    <row r="16" spans="1:19" x14ac:dyDescent="0.2">
      <c r="A16" s="117">
        <v>6</v>
      </c>
      <c r="B16" s="204" t="s">
        <v>762</v>
      </c>
      <c r="C16" s="502">
        <f>'enrolment vs availed_PY'!G16</f>
        <v>19804</v>
      </c>
      <c r="D16" s="502">
        <f>'AT-8_Hon_CCH_Pry'!C19</f>
        <v>563</v>
      </c>
      <c r="E16" s="502">
        <f>'AT-8_Hon_CCH_Pry'!D19</f>
        <v>553</v>
      </c>
      <c r="F16" s="502">
        <f t="shared" si="0"/>
        <v>10</v>
      </c>
      <c r="G16" s="502">
        <f>'enrolment vs availed_UPY'!G16</f>
        <v>7960</v>
      </c>
      <c r="H16" s="502">
        <f>'AT-8A_Hon_CCH_UPry'!C18</f>
        <v>186</v>
      </c>
      <c r="I16" s="502">
        <f>'AT-8A_Hon_CCH_UPry'!D18</f>
        <v>182</v>
      </c>
      <c r="J16" s="502">
        <f t="shared" si="1"/>
        <v>4</v>
      </c>
      <c r="K16" s="117">
        <f t="shared" si="2"/>
        <v>749</v>
      </c>
      <c r="L16" s="117">
        <v>0</v>
      </c>
    </row>
    <row r="17" spans="1:19" x14ac:dyDescent="0.2">
      <c r="A17" s="117">
        <v>7</v>
      </c>
      <c r="B17" s="9" t="s">
        <v>763</v>
      </c>
      <c r="C17" s="502">
        <f>'enrolment vs availed_PY'!G17</f>
        <v>28466</v>
      </c>
      <c r="D17" s="502">
        <f>'AT-8_Hon_CCH_Pry'!C20</f>
        <v>959</v>
      </c>
      <c r="E17" s="502">
        <f>'AT-8_Hon_CCH_Pry'!D20</f>
        <v>959</v>
      </c>
      <c r="F17" s="502">
        <f t="shared" si="0"/>
        <v>0</v>
      </c>
      <c r="G17" s="502">
        <f>'enrolment vs availed_UPY'!G17</f>
        <v>8789</v>
      </c>
      <c r="H17" s="502">
        <f>'AT-8A_Hon_CCH_UPry'!C19</f>
        <v>285</v>
      </c>
      <c r="I17" s="502">
        <f>'AT-8A_Hon_CCH_UPry'!D19</f>
        <v>285</v>
      </c>
      <c r="J17" s="502">
        <f t="shared" si="1"/>
        <v>0</v>
      </c>
      <c r="K17" s="117">
        <f t="shared" si="2"/>
        <v>1244</v>
      </c>
      <c r="L17" s="117">
        <v>0</v>
      </c>
    </row>
    <row r="18" spans="1:19" x14ac:dyDescent="0.2">
      <c r="A18" s="117">
        <v>8</v>
      </c>
      <c r="B18" s="9" t="s">
        <v>764</v>
      </c>
      <c r="C18" s="502">
        <f>'enrolment vs availed_PY'!G18</f>
        <v>27382</v>
      </c>
      <c r="D18" s="502">
        <f>'AT-8_Hon_CCH_Pry'!C21</f>
        <v>989</v>
      </c>
      <c r="E18" s="502">
        <f>'AT-8_Hon_CCH_Pry'!D21</f>
        <v>989</v>
      </c>
      <c r="F18" s="502">
        <f t="shared" si="0"/>
        <v>0</v>
      </c>
      <c r="G18" s="502">
        <f>'enrolment vs availed_UPY'!G18</f>
        <v>14677</v>
      </c>
      <c r="H18" s="502">
        <f>'AT-8A_Hon_CCH_UPry'!C20</f>
        <v>383</v>
      </c>
      <c r="I18" s="502">
        <f>'AT-8A_Hon_CCH_UPry'!D20</f>
        <v>383</v>
      </c>
      <c r="J18" s="502">
        <f t="shared" si="1"/>
        <v>0</v>
      </c>
      <c r="K18" s="117">
        <f t="shared" si="2"/>
        <v>1372</v>
      </c>
      <c r="L18" s="117">
        <v>0</v>
      </c>
    </row>
    <row r="19" spans="1:19" x14ac:dyDescent="0.2">
      <c r="A19" s="117">
        <v>9</v>
      </c>
      <c r="B19" s="9" t="s">
        <v>765</v>
      </c>
      <c r="C19" s="502">
        <f>'enrolment vs availed_PY'!G19</f>
        <v>65992</v>
      </c>
      <c r="D19" s="502">
        <f>'AT-8_Hon_CCH_Pry'!C22</f>
        <v>2114</v>
      </c>
      <c r="E19" s="502">
        <f>'AT-8_Hon_CCH_Pry'!D22</f>
        <v>2101</v>
      </c>
      <c r="F19" s="502">
        <f t="shared" si="0"/>
        <v>13</v>
      </c>
      <c r="G19" s="502">
        <f>'enrolment vs availed_UPY'!G19</f>
        <v>28871</v>
      </c>
      <c r="H19" s="502">
        <f>'AT-8A_Hon_CCH_UPry'!C21</f>
        <v>700</v>
      </c>
      <c r="I19" s="502">
        <f>'AT-8A_Hon_CCH_UPry'!D21</f>
        <v>692</v>
      </c>
      <c r="J19" s="502">
        <f t="shared" si="1"/>
        <v>8</v>
      </c>
      <c r="K19" s="117">
        <f t="shared" si="2"/>
        <v>2814</v>
      </c>
      <c r="L19" s="117">
        <v>0</v>
      </c>
    </row>
    <row r="20" spans="1:19" x14ac:dyDescent="0.2">
      <c r="A20" s="117">
        <v>10</v>
      </c>
      <c r="B20" s="9" t="s">
        <v>766</v>
      </c>
      <c r="C20" s="502">
        <f>'enrolment vs availed_PY'!G20</f>
        <v>19990</v>
      </c>
      <c r="D20" s="502">
        <f>'AT-8_Hon_CCH_Pry'!C23</f>
        <v>785</v>
      </c>
      <c r="E20" s="502">
        <f>'AT-8_Hon_CCH_Pry'!D23</f>
        <v>781</v>
      </c>
      <c r="F20" s="502">
        <f t="shared" si="0"/>
        <v>4</v>
      </c>
      <c r="G20" s="502">
        <f>'enrolment vs availed_UPY'!G20</f>
        <v>9309</v>
      </c>
      <c r="H20" s="502">
        <f>'AT-8A_Hon_CCH_UPry'!C22</f>
        <v>326</v>
      </c>
      <c r="I20" s="502">
        <f>'AT-8A_Hon_CCH_UPry'!D22</f>
        <v>323</v>
      </c>
      <c r="J20" s="502">
        <f t="shared" si="1"/>
        <v>3</v>
      </c>
      <c r="K20" s="117">
        <f t="shared" si="2"/>
        <v>1111</v>
      </c>
      <c r="L20" s="117">
        <v>0</v>
      </c>
    </row>
    <row r="21" spans="1:19" x14ac:dyDescent="0.2">
      <c r="A21" s="117">
        <v>11</v>
      </c>
      <c r="B21" s="9" t="s">
        <v>767</v>
      </c>
      <c r="C21" s="502">
        <f>'enrolment vs availed_PY'!G21</f>
        <v>25109</v>
      </c>
      <c r="D21" s="502">
        <f>'AT-8_Hon_CCH_Pry'!C24</f>
        <v>1127</v>
      </c>
      <c r="E21" s="502">
        <f>'AT-8_Hon_CCH_Pry'!D24</f>
        <v>1127</v>
      </c>
      <c r="F21" s="502">
        <f t="shared" si="0"/>
        <v>0</v>
      </c>
      <c r="G21" s="502">
        <f>'enrolment vs availed_UPY'!G21</f>
        <v>11155</v>
      </c>
      <c r="H21" s="502">
        <f>'AT-8A_Hon_CCH_UPry'!C23</f>
        <v>407</v>
      </c>
      <c r="I21" s="502">
        <f>'AT-8A_Hon_CCH_UPry'!D23</f>
        <v>407</v>
      </c>
      <c r="J21" s="502">
        <f t="shared" si="1"/>
        <v>0</v>
      </c>
      <c r="K21" s="117">
        <f t="shared" si="2"/>
        <v>1534</v>
      </c>
      <c r="L21" s="117">
        <v>0</v>
      </c>
    </row>
    <row r="22" spans="1:19" s="504" customFormat="1" ht="15" x14ac:dyDescent="0.25">
      <c r="A22" s="1099" t="s">
        <v>17</v>
      </c>
      <c r="B22" s="1100"/>
      <c r="C22" s="503">
        <f t="shared" ref="C22:H22" si="3">SUM(C11:C21)</f>
        <v>415093</v>
      </c>
      <c r="D22" s="503">
        <f>SUM(D11:D21)</f>
        <v>13455</v>
      </c>
      <c r="E22" s="503">
        <f>SUM(E11:E21)</f>
        <v>13392</v>
      </c>
      <c r="F22" s="503">
        <f t="shared" si="3"/>
        <v>63</v>
      </c>
      <c r="G22" s="503">
        <f t="shared" si="3"/>
        <v>174243</v>
      </c>
      <c r="H22" s="503">
        <f t="shared" si="3"/>
        <v>5092</v>
      </c>
      <c r="I22" s="503">
        <f>SUM(I11:I21)</f>
        <v>5008</v>
      </c>
      <c r="J22" s="503">
        <f>SUM(J11:J21)</f>
        <v>84</v>
      </c>
      <c r="K22" s="503">
        <f>SUM(K11:K21)</f>
        <v>18547</v>
      </c>
      <c r="L22" s="503">
        <v>0</v>
      </c>
    </row>
    <row r="23" spans="1:19" ht="17.25" customHeight="1" x14ac:dyDescent="0.2">
      <c r="A23" s="1093" t="s">
        <v>114</v>
      </c>
      <c r="B23" s="1094"/>
      <c r="C23" s="1094"/>
      <c r="D23" s="1094"/>
      <c r="E23" s="1094"/>
      <c r="F23" s="1094"/>
      <c r="G23" s="1094"/>
      <c r="H23" s="1094"/>
      <c r="I23" s="1094"/>
      <c r="J23" s="1094"/>
      <c r="K23" s="1095"/>
      <c r="L23" s="1095"/>
    </row>
    <row r="24" spans="1:19" s="725" customFormat="1" ht="20.25" customHeight="1" x14ac:dyDescent="0.2">
      <c r="A24" s="724"/>
      <c r="B24" s="1101"/>
      <c r="C24" s="1101"/>
      <c r="D24" s="1101"/>
      <c r="E24" s="1101"/>
      <c r="F24" s="1101"/>
      <c r="G24" s="1101"/>
      <c r="H24" s="1101"/>
      <c r="I24" s="1101"/>
      <c r="J24" s="1101"/>
      <c r="K24" s="1101"/>
      <c r="L24" s="1101"/>
    </row>
    <row r="25" spans="1:19" ht="17.25" customHeight="1" x14ac:dyDescent="0.2">
      <c r="A25" s="353"/>
      <c r="B25" s="354"/>
      <c r="C25" s="354"/>
      <c r="D25" s="354">
        <f>D22+H22</f>
        <v>18547</v>
      </c>
      <c r="E25" s="354">
        <f>E22+I22</f>
        <v>18400</v>
      </c>
      <c r="F25" s="354"/>
      <c r="G25" s="354"/>
      <c r="H25" s="354"/>
      <c r="I25" s="354"/>
      <c r="J25" s="354"/>
      <c r="K25" s="355"/>
      <c r="L25" s="355"/>
    </row>
    <row r="26" spans="1:19" ht="17.25" customHeight="1" x14ac:dyDescent="0.2">
      <c r="A26" s="353"/>
      <c r="B26" s="354"/>
      <c r="C26" s="354"/>
      <c r="D26" s="354"/>
      <c r="E26" s="354">
        <f>D22+I22</f>
        <v>18463</v>
      </c>
      <c r="F26" s="354"/>
      <c r="G26" s="354">
        <f>D22+H22</f>
        <v>18547</v>
      </c>
      <c r="H26" s="354"/>
      <c r="I26" s="354"/>
      <c r="J26" s="354"/>
      <c r="K26" s="355"/>
      <c r="L26" s="355"/>
    </row>
    <row r="28" spans="1:19" s="15" customFormat="1" ht="15.75" customHeight="1" x14ac:dyDescent="0.25">
      <c r="A28" s="789" t="s">
        <v>11</v>
      </c>
      <c r="B28" s="789"/>
      <c r="C28" s="1"/>
      <c r="D28" s="14"/>
      <c r="E28" s="14"/>
      <c r="H28" s="80"/>
      <c r="I28" s="80"/>
      <c r="J28" s="73"/>
      <c r="K28" s="347"/>
      <c r="L28" s="363" t="s">
        <v>12</v>
      </c>
      <c r="M28" s="34"/>
    </row>
    <row r="29" spans="1:19" s="15" customFormat="1" ht="13.15" customHeight="1" x14ac:dyDescent="0.2">
      <c r="J29" s="34"/>
      <c r="K29" s="34"/>
      <c r="L29" s="363" t="s">
        <v>988</v>
      </c>
      <c r="M29" s="34"/>
      <c r="N29" s="81"/>
      <c r="O29" s="81"/>
      <c r="P29" s="81"/>
      <c r="Q29" s="81"/>
      <c r="R29" s="81"/>
      <c r="S29" s="81"/>
    </row>
    <row r="30" spans="1:19" s="15" customFormat="1" ht="12.75" x14ac:dyDescent="0.2">
      <c r="J30" s="34"/>
      <c r="K30" s="34"/>
      <c r="L30" s="363" t="s">
        <v>775</v>
      </c>
      <c r="M30" s="34"/>
      <c r="N30" s="81"/>
      <c r="O30" s="81"/>
      <c r="P30" s="81"/>
      <c r="Q30" s="81"/>
      <c r="R30" s="81"/>
      <c r="S30" s="81"/>
    </row>
    <row r="31" spans="1:19" s="15" customFormat="1" ht="15" x14ac:dyDescent="0.25">
      <c r="B31" s="14"/>
      <c r="C31" s="14"/>
      <c r="D31" s="14"/>
      <c r="E31" s="14"/>
      <c r="J31" s="791" t="s">
        <v>83</v>
      </c>
      <c r="K31" s="791"/>
      <c r="L31" s="791"/>
      <c r="M31" s="73"/>
    </row>
  </sheetData>
  <mergeCells count="22">
    <mergeCell ref="J31:L31"/>
    <mergeCell ref="L7:L9"/>
    <mergeCell ref="A23:L23"/>
    <mergeCell ref="A7:A9"/>
    <mergeCell ref="B7:B9"/>
    <mergeCell ref="A28:B28"/>
    <mergeCell ref="C8:C9"/>
    <mergeCell ref="H8:H9"/>
    <mergeCell ref="G8:G9"/>
    <mergeCell ref="A22:B22"/>
    <mergeCell ref="B24:L24"/>
    <mergeCell ref="K1:L1"/>
    <mergeCell ref="B2:J2"/>
    <mergeCell ref="B3:J3"/>
    <mergeCell ref="G7:J7"/>
    <mergeCell ref="A6:B6"/>
    <mergeCell ref="B5:L5"/>
    <mergeCell ref="K7:K9"/>
    <mergeCell ref="E8:F8"/>
    <mergeCell ref="I8:J8"/>
    <mergeCell ref="C7:F7"/>
    <mergeCell ref="D8:D9"/>
  </mergeCells>
  <phoneticPr fontId="0" type="noConversion"/>
  <printOptions horizontalCentered="1" verticalCentered="1"/>
  <pageMargins left="0.70866141732283505" right="0.70866141732283505" top="0.196850393700787" bottom="0.196850393700787" header="0.31496062992126" footer="0.31496062992126"/>
  <pageSetup paperSize="9" scale="75" orientation="landscape" r:id="rId1"/>
  <headerFooter>
    <oddFooter>&amp;C- 104 -</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O42"/>
  <sheetViews>
    <sheetView view="pageBreakPreview" topLeftCell="A7" zoomScale="85" zoomScaleNormal="70" zoomScaleSheetLayoutView="85" workbookViewId="0">
      <selection activeCell="U22" sqref="U22:W22"/>
    </sheetView>
  </sheetViews>
  <sheetFormatPr defaultRowHeight="12.75" x14ac:dyDescent="0.2"/>
  <cols>
    <col min="1" max="1" width="4.7109375" style="172" customWidth="1"/>
    <col min="2" max="2" width="31.140625" style="172" customWidth="1"/>
    <col min="3" max="10" width="7.85546875" style="172" customWidth="1"/>
    <col min="11" max="11" width="8.7109375" style="172" bestFit="1" customWidth="1"/>
    <col min="12" max="22" width="8" style="172" customWidth="1"/>
    <col min="23" max="23" width="9.42578125" style="172" customWidth="1"/>
    <col min="24" max="16384" width="9.140625" style="172"/>
  </cols>
  <sheetData>
    <row r="1" spans="1:249" ht="15" x14ac:dyDescent="0.2">
      <c r="O1" s="1102" t="s">
        <v>552</v>
      </c>
      <c r="P1" s="1102"/>
      <c r="Q1" s="1102"/>
      <c r="R1" s="1102"/>
      <c r="S1" s="1102"/>
      <c r="T1" s="1102"/>
      <c r="U1" s="1102"/>
    </row>
    <row r="2" spans="1:249" ht="15.75" x14ac:dyDescent="0.25">
      <c r="G2" s="173"/>
      <c r="H2" s="173"/>
      <c r="I2" s="174"/>
      <c r="J2" s="173" t="s">
        <v>0</v>
      </c>
      <c r="K2" s="174"/>
      <c r="L2" s="174"/>
      <c r="M2" s="174"/>
      <c r="N2" s="174"/>
      <c r="O2" s="174"/>
      <c r="P2" s="174"/>
      <c r="Q2" s="174"/>
      <c r="R2" s="174"/>
      <c r="S2" s="174"/>
      <c r="T2" s="174"/>
      <c r="U2" s="174"/>
    </row>
    <row r="3" spans="1:249" ht="15.75" x14ac:dyDescent="0.25">
      <c r="F3" s="173"/>
      <c r="G3" s="173"/>
      <c r="H3" s="173"/>
      <c r="I3" s="174"/>
      <c r="J3" s="174"/>
      <c r="K3" s="174"/>
      <c r="L3" s="174"/>
      <c r="M3" s="174"/>
      <c r="N3" s="174"/>
      <c r="O3" s="174"/>
      <c r="P3" s="174"/>
      <c r="Q3" s="174"/>
      <c r="R3" s="174"/>
      <c r="S3" s="174"/>
      <c r="T3" s="174"/>
      <c r="U3" s="174"/>
    </row>
    <row r="4" spans="1:249" ht="18" x14ac:dyDescent="0.25">
      <c r="B4" s="1103" t="s">
        <v>821</v>
      </c>
      <c r="C4" s="1103"/>
      <c r="D4" s="1103"/>
      <c r="E4" s="1103"/>
      <c r="F4" s="1103"/>
      <c r="G4" s="1103"/>
      <c r="H4" s="1103"/>
      <c r="I4" s="1103"/>
      <c r="J4" s="1103"/>
      <c r="K4" s="1103"/>
      <c r="L4" s="1103"/>
      <c r="M4" s="1103"/>
      <c r="N4" s="1103"/>
      <c r="O4" s="1103"/>
      <c r="P4" s="1103"/>
      <c r="Q4" s="1103"/>
      <c r="R4" s="1103"/>
      <c r="S4" s="1103"/>
      <c r="T4" s="1103"/>
      <c r="U4" s="1103"/>
    </row>
    <row r="6" spans="1:249" ht="15.75" x14ac:dyDescent="0.25">
      <c r="B6" s="1104" t="s">
        <v>880</v>
      </c>
      <c r="C6" s="1104"/>
      <c r="D6" s="1104"/>
      <c r="E6" s="1104"/>
      <c r="F6" s="1104"/>
      <c r="G6" s="1104"/>
      <c r="H6" s="1104"/>
      <c r="I6" s="1104"/>
      <c r="J6" s="1104"/>
      <c r="K6" s="1104"/>
      <c r="L6" s="1104"/>
      <c r="M6" s="1104"/>
      <c r="N6" s="1104"/>
      <c r="O6" s="1104"/>
      <c r="P6" s="1104"/>
      <c r="Q6" s="1104"/>
      <c r="R6" s="1104"/>
      <c r="S6" s="1104"/>
      <c r="T6" s="1104"/>
      <c r="U6" s="1104"/>
    </row>
    <row r="8" spans="1:249" x14ac:dyDescent="0.2">
      <c r="A8" s="1105" t="s">
        <v>161</v>
      </c>
      <c r="B8" s="1105"/>
    </row>
    <row r="9" spans="1:249" ht="18" x14ac:dyDescent="0.25">
      <c r="A9" s="175"/>
      <c r="B9" s="175"/>
      <c r="V9" s="517" t="s">
        <v>247</v>
      </c>
      <c r="W9" s="517"/>
    </row>
    <row r="10" spans="1:249" ht="12.75" customHeight="1" x14ac:dyDescent="0.2">
      <c r="A10" s="1120" t="s">
        <v>2</v>
      </c>
      <c r="B10" s="1120" t="s">
        <v>109</v>
      </c>
      <c r="C10" s="1109" t="s">
        <v>24</v>
      </c>
      <c r="D10" s="1110"/>
      <c r="E10" s="1110"/>
      <c r="F10" s="1110"/>
      <c r="G10" s="1110"/>
      <c r="H10" s="1110"/>
      <c r="I10" s="1110"/>
      <c r="J10" s="1110"/>
      <c r="K10" s="1111"/>
      <c r="L10" s="1109" t="s">
        <v>25</v>
      </c>
      <c r="M10" s="1110"/>
      <c r="N10" s="1110"/>
      <c r="O10" s="1110"/>
      <c r="P10" s="1110"/>
      <c r="Q10" s="1110"/>
      <c r="R10" s="1110"/>
      <c r="S10" s="1110"/>
      <c r="T10" s="1111"/>
      <c r="U10" s="1112" t="s">
        <v>139</v>
      </c>
      <c r="V10" s="1113"/>
      <c r="W10" s="1114"/>
      <c r="X10" s="177"/>
      <c r="Y10" s="177"/>
      <c r="Z10" s="177"/>
      <c r="AA10" s="177"/>
      <c r="AB10" s="177"/>
      <c r="AC10" s="178"/>
      <c r="AD10" s="179"/>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row>
    <row r="11" spans="1:249" ht="12.75" customHeight="1" x14ac:dyDescent="0.2">
      <c r="A11" s="1121"/>
      <c r="B11" s="1121"/>
      <c r="C11" s="1106" t="s">
        <v>173</v>
      </c>
      <c r="D11" s="1107"/>
      <c r="E11" s="1108"/>
      <c r="F11" s="1106" t="s">
        <v>174</v>
      </c>
      <c r="G11" s="1107"/>
      <c r="H11" s="1108"/>
      <c r="I11" s="1106" t="s">
        <v>17</v>
      </c>
      <c r="J11" s="1107"/>
      <c r="K11" s="1108"/>
      <c r="L11" s="1106" t="s">
        <v>173</v>
      </c>
      <c r="M11" s="1107"/>
      <c r="N11" s="1108"/>
      <c r="O11" s="1106" t="s">
        <v>174</v>
      </c>
      <c r="P11" s="1107"/>
      <c r="Q11" s="1108"/>
      <c r="R11" s="1106" t="s">
        <v>17</v>
      </c>
      <c r="S11" s="1107"/>
      <c r="T11" s="1108"/>
      <c r="U11" s="1115"/>
      <c r="V11" s="1116"/>
      <c r="W11" s="111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row>
    <row r="12" spans="1:249" x14ac:dyDescent="0.2">
      <c r="A12" s="176"/>
      <c r="B12" s="176"/>
      <c r="C12" s="180" t="s">
        <v>248</v>
      </c>
      <c r="D12" s="181" t="s">
        <v>42</v>
      </c>
      <c r="E12" s="182" t="s">
        <v>43</v>
      </c>
      <c r="F12" s="180" t="s">
        <v>248</v>
      </c>
      <c r="G12" s="181" t="s">
        <v>42</v>
      </c>
      <c r="H12" s="182" t="s">
        <v>43</v>
      </c>
      <c r="I12" s="180" t="s">
        <v>248</v>
      </c>
      <c r="J12" s="181" t="s">
        <v>42</v>
      </c>
      <c r="K12" s="182" t="s">
        <v>43</v>
      </c>
      <c r="L12" s="180" t="s">
        <v>248</v>
      </c>
      <c r="M12" s="181" t="s">
        <v>42</v>
      </c>
      <c r="N12" s="182" t="s">
        <v>43</v>
      </c>
      <c r="O12" s="180" t="s">
        <v>248</v>
      </c>
      <c r="P12" s="181" t="s">
        <v>42</v>
      </c>
      <c r="Q12" s="182" t="s">
        <v>43</v>
      </c>
      <c r="R12" s="180" t="s">
        <v>248</v>
      </c>
      <c r="S12" s="181" t="s">
        <v>42</v>
      </c>
      <c r="T12" s="182" t="s">
        <v>43</v>
      </c>
      <c r="U12" s="176" t="s">
        <v>248</v>
      </c>
      <c r="V12" s="176" t="s">
        <v>42</v>
      </c>
      <c r="W12" s="176" t="s">
        <v>43</v>
      </c>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row>
    <row r="13" spans="1:249" x14ac:dyDescent="0.2">
      <c r="A13" s="176">
        <v>1</v>
      </c>
      <c r="B13" s="176">
        <v>2</v>
      </c>
      <c r="C13" s="176">
        <v>3</v>
      </c>
      <c r="D13" s="176">
        <v>4</v>
      </c>
      <c r="E13" s="176">
        <v>5</v>
      </c>
      <c r="F13" s="176">
        <v>7</v>
      </c>
      <c r="G13" s="176">
        <v>8</v>
      </c>
      <c r="H13" s="176">
        <v>9</v>
      </c>
      <c r="I13" s="176">
        <v>11</v>
      </c>
      <c r="J13" s="176">
        <v>12</v>
      </c>
      <c r="K13" s="176">
        <v>13</v>
      </c>
      <c r="L13" s="176">
        <v>15</v>
      </c>
      <c r="M13" s="176">
        <v>16</v>
      </c>
      <c r="N13" s="176">
        <v>17</v>
      </c>
      <c r="O13" s="176">
        <v>19</v>
      </c>
      <c r="P13" s="176">
        <v>20</v>
      </c>
      <c r="Q13" s="176">
        <v>21</v>
      </c>
      <c r="R13" s="176">
        <v>23</v>
      </c>
      <c r="S13" s="176">
        <v>24</v>
      </c>
      <c r="T13" s="176">
        <v>25</v>
      </c>
      <c r="U13" s="176">
        <v>27</v>
      </c>
      <c r="V13" s="176">
        <v>28</v>
      </c>
      <c r="W13" s="176">
        <v>29</v>
      </c>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row>
    <row r="14" spans="1:249" ht="12.75" customHeight="1" x14ac:dyDescent="0.2">
      <c r="A14" s="1118" t="s">
        <v>240</v>
      </c>
      <c r="B14" s="1119"/>
      <c r="C14" s="176"/>
      <c r="D14" s="176"/>
      <c r="E14" s="176"/>
      <c r="F14" s="176"/>
      <c r="G14" s="176"/>
      <c r="H14" s="176"/>
      <c r="I14" s="176"/>
      <c r="J14" s="176"/>
      <c r="K14" s="176"/>
      <c r="L14" s="176"/>
      <c r="M14" s="176"/>
      <c r="N14" s="176"/>
      <c r="O14" s="176"/>
      <c r="P14" s="176"/>
      <c r="Q14" s="176"/>
      <c r="R14" s="176"/>
      <c r="S14" s="176"/>
      <c r="T14" s="176"/>
      <c r="U14" s="184"/>
      <c r="V14" s="185"/>
      <c r="W14" s="185"/>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row>
    <row r="15" spans="1:249" s="516" customFormat="1" ht="17.25" customHeight="1" x14ac:dyDescent="0.2">
      <c r="A15" s="513">
        <v>1</v>
      </c>
      <c r="B15" s="514" t="s">
        <v>124</v>
      </c>
      <c r="C15" s="515">
        <v>19.999267489293668</v>
      </c>
      <c r="D15" s="515">
        <v>2.8385506583680695</v>
      </c>
      <c r="E15" s="515">
        <v>226.21798185233826</v>
      </c>
      <c r="F15" s="515">
        <v>0</v>
      </c>
      <c r="G15" s="515">
        <v>0</v>
      </c>
      <c r="H15" s="515">
        <v>0</v>
      </c>
      <c r="I15" s="515">
        <f>C15+F15</f>
        <v>19.999267489293668</v>
      </c>
      <c r="J15" s="515">
        <f t="shared" ref="J15:K15" si="0">D15+G15</f>
        <v>2.8385506583680695</v>
      </c>
      <c r="K15" s="515">
        <f t="shared" si="0"/>
        <v>226.21798185233826</v>
      </c>
      <c r="L15" s="515">
        <v>14.100205560383712</v>
      </c>
      <c r="M15" s="515">
        <v>2.0012806868040878</v>
      </c>
      <c r="N15" s="515">
        <v>159.49184375281214</v>
      </c>
      <c r="O15" s="515">
        <v>0</v>
      </c>
      <c r="P15" s="515">
        <v>0</v>
      </c>
      <c r="Q15" s="515">
        <v>0</v>
      </c>
      <c r="R15" s="515">
        <f>L15+O15</f>
        <v>14.100205560383712</v>
      </c>
      <c r="S15" s="515">
        <f t="shared" ref="S15:T15" si="1">M15+P15</f>
        <v>2.0012806868040878</v>
      </c>
      <c r="T15" s="515">
        <f t="shared" si="1"/>
        <v>159.49184375281214</v>
      </c>
      <c r="U15" s="515">
        <f>I15+R15</f>
        <v>34.099473049677378</v>
      </c>
      <c r="V15" s="515">
        <f t="shared" ref="V15:W15" si="2">J15+S15</f>
        <v>4.8398313451721577</v>
      </c>
      <c r="W15" s="515">
        <f t="shared" si="2"/>
        <v>385.7098256051504</v>
      </c>
    </row>
    <row r="16" spans="1:249" s="516" customFormat="1" ht="17.25" customHeight="1" x14ac:dyDescent="0.2">
      <c r="A16" s="513">
        <v>2</v>
      </c>
      <c r="B16" s="514" t="s">
        <v>477</v>
      </c>
      <c r="C16" s="515">
        <v>297.98908559047567</v>
      </c>
      <c r="D16" s="515">
        <v>42.294404809684238</v>
      </c>
      <c r="E16" s="515">
        <v>3370.6479295998402</v>
      </c>
      <c r="F16" s="515">
        <v>33.332112482156113</v>
      </c>
      <c r="G16" s="515">
        <v>4.730917763946783</v>
      </c>
      <c r="H16" s="515">
        <v>377.02996975389715</v>
      </c>
      <c r="I16" s="515">
        <f t="shared" ref="I16:I25" si="3">C16+F16</f>
        <v>331.32119807263177</v>
      </c>
      <c r="J16" s="515">
        <f t="shared" ref="J16:J25" si="4">D16+G16</f>
        <v>47.025322573631023</v>
      </c>
      <c r="K16" s="515">
        <f t="shared" ref="K16:K25" si="5">E16+H16</f>
        <v>3747.6778993537373</v>
      </c>
      <c r="L16" s="515">
        <v>209.77660423593906</v>
      </c>
      <c r="M16" s="515">
        <v>29.774166397990072</v>
      </c>
      <c r="N16" s="515">
        <v>2372.8489093660714</v>
      </c>
      <c r="O16" s="515">
        <v>23.482455698052874</v>
      </c>
      <c r="P16" s="515">
        <v>3.3329290744018727</v>
      </c>
      <c r="Q16" s="515">
        <v>265.61741522754522</v>
      </c>
      <c r="R16" s="515">
        <f t="shared" ref="R16:R18" si="6">L16+O16</f>
        <v>233.25905993399192</v>
      </c>
      <c r="S16" s="515">
        <f t="shared" ref="S16:S18" si="7">M16+P16</f>
        <v>33.107095472391947</v>
      </c>
      <c r="T16" s="515">
        <f t="shared" ref="T16:T18" si="8">N16+Q16</f>
        <v>2638.4663245936167</v>
      </c>
      <c r="U16" s="515">
        <f t="shared" ref="U16:U19" si="9">I16+R16</f>
        <v>564.58025800662369</v>
      </c>
      <c r="V16" s="515">
        <f t="shared" ref="V16:V19" si="10">J16+S16</f>
        <v>80.132418046022963</v>
      </c>
      <c r="W16" s="515">
        <f t="shared" ref="W16:W19" si="11">K16+T16</f>
        <v>6386.1442239473545</v>
      </c>
    </row>
    <row r="17" spans="1:23" s="516" customFormat="1" ht="17.25" customHeight="1" x14ac:dyDescent="0.2">
      <c r="A17" s="513">
        <v>3</v>
      </c>
      <c r="B17" s="514" t="s">
        <v>128</v>
      </c>
      <c r="C17" s="515">
        <v>355.96887445897335</v>
      </c>
      <c r="D17" s="515">
        <v>50.523634602866444</v>
      </c>
      <c r="E17" s="515">
        <v>4026.47549093816</v>
      </c>
      <c r="F17" s="515">
        <v>39.552097162108154</v>
      </c>
      <c r="G17" s="515">
        <v>5.6137371780962715</v>
      </c>
      <c r="H17" s="515">
        <v>447.38616565979561</v>
      </c>
      <c r="I17" s="515">
        <f t="shared" si="3"/>
        <v>395.52097162108151</v>
      </c>
      <c r="J17" s="515">
        <f t="shared" si="4"/>
        <v>56.137371780962717</v>
      </c>
      <c r="K17" s="515">
        <f t="shared" si="5"/>
        <v>4473.8616565979555</v>
      </c>
      <c r="L17" s="515">
        <v>134.84773251870038</v>
      </c>
      <c r="M17" s="515">
        <v>19.139306983383772</v>
      </c>
      <c r="N17" s="515">
        <v>1525.3049604979158</v>
      </c>
      <c r="O17" s="515">
        <v>14.983081390966712</v>
      </c>
      <c r="P17" s="515">
        <v>2.1265896648204192</v>
      </c>
      <c r="Q17" s="515">
        <v>169.47832894421288</v>
      </c>
      <c r="R17" s="515">
        <f t="shared" si="6"/>
        <v>149.83081390966709</v>
      </c>
      <c r="S17" s="515">
        <f t="shared" si="7"/>
        <v>21.26589664820419</v>
      </c>
      <c r="T17" s="515">
        <f t="shared" si="8"/>
        <v>1694.7832894421285</v>
      </c>
      <c r="U17" s="515">
        <f t="shared" si="9"/>
        <v>545.35178553074866</v>
      </c>
      <c r="V17" s="515">
        <f t="shared" si="10"/>
        <v>77.4032684291669</v>
      </c>
      <c r="W17" s="515">
        <f t="shared" si="11"/>
        <v>6168.6449460400836</v>
      </c>
    </row>
    <row r="18" spans="1:23" s="516" customFormat="1" ht="17.25" customHeight="1" x14ac:dyDescent="0.2">
      <c r="A18" s="513">
        <v>4</v>
      </c>
      <c r="B18" s="514" t="s">
        <v>126</v>
      </c>
      <c r="C18" s="515">
        <v>12.866195418112261</v>
      </c>
      <c r="D18" s="515">
        <v>1.826134256883458</v>
      </c>
      <c r="E18" s="515">
        <v>145.5335683250043</v>
      </c>
      <c r="F18" s="515">
        <v>0</v>
      </c>
      <c r="G18" s="515">
        <v>0</v>
      </c>
      <c r="H18" s="515">
        <v>0</v>
      </c>
      <c r="I18" s="515">
        <f t="shared" si="3"/>
        <v>12.866195418112261</v>
      </c>
      <c r="J18" s="515">
        <f t="shared" si="4"/>
        <v>1.826134256883458</v>
      </c>
      <c r="K18" s="515">
        <f t="shared" si="5"/>
        <v>145.5335683250043</v>
      </c>
      <c r="L18" s="515">
        <v>9.071132243846856</v>
      </c>
      <c r="M18" s="515">
        <v>1.2874905751772969</v>
      </c>
      <c r="N18" s="515">
        <v>102.60641948097584</v>
      </c>
      <c r="O18" s="515">
        <v>0</v>
      </c>
      <c r="P18" s="515">
        <v>0</v>
      </c>
      <c r="Q18" s="515">
        <v>0</v>
      </c>
      <c r="R18" s="515">
        <f t="shared" si="6"/>
        <v>9.071132243846856</v>
      </c>
      <c r="S18" s="515">
        <f t="shared" si="7"/>
        <v>1.2874905751772969</v>
      </c>
      <c r="T18" s="515">
        <f t="shared" si="8"/>
        <v>102.60641948097584</v>
      </c>
      <c r="U18" s="515">
        <f t="shared" si="9"/>
        <v>21.937327661959117</v>
      </c>
      <c r="V18" s="515">
        <f t="shared" si="10"/>
        <v>3.1136248320607551</v>
      </c>
      <c r="W18" s="515">
        <f t="shared" si="11"/>
        <v>248.13998780598013</v>
      </c>
    </row>
    <row r="19" spans="1:23" s="516" customFormat="1" ht="17.25" customHeight="1" x14ac:dyDescent="0.2">
      <c r="A19" s="513">
        <v>5</v>
      </c>
      <c r="B19" s="514" t="s">
        <v>127</v>
      </c>
      <c r="C19" s="515">
        <v>18.544232419835083</v>
      </c>
      <c r="D19" s="515">
        <v>2.6320335568506597</v>
      </c>
      <c r="E19" s="515">
        <v>209.75962420931424</v>
      </c>
      <c r="F19" s="515">
        <v>0</v>
      </c>
      <c r="G19" s="515">
        <v>0</v>
      </c>
      <c r="H19" s="515">
        <v>0</v>
      </c>
      <c r="I19" s="515">
        <f t="shared" si="3"/>
        <v>18.544232419835083</v>
      </c>
      <c r="J19" s="515">
        <f t="shared" si="4"/>
        <v>2.6320335568506597</v>
      </c>
      <c r="K19" s="515">
        <f t="shared" si="5"/>
        <v>209.75962420931424</v>
      </c>
      <c r="L19" s="515">
        <v>9.9304832130894916</v>
      </c>
      <c r="M19" s="515">
        <v>1.4094606053705911</v>
      </c>
      <c r="N19" s="515">
        <v>112.32680759363993</v>
      </c>
      <c r="O19" s="515">
        <v>0</v>
      </c>
      <c r="P19" s="515">
        <v>0</v>
      </c>
      <c r="Q19" s="515">
        <v>0</v>
      </c>
      <c r="R19" s="515">
        <f t="shared" ref="R19" si="12">L19+O19</f>
        <v>9.9304832130894916</v>
      </c>
      <c r="S19" s="515">
        <f t="shared" ref="S19:S25" si="13">M19+P19</f>
        <v>1.4094606053705911</v>
      </c>
      <c r="T19" s="515">
        <f t="shared" ref="T19:T25" si="14">N19+Q19</f>
        <v>112.32680759363993</v>
      </c>
      <c r="U19" s="515">
        <f t="shared" si="9"/>
        <v>28.474715632924575</v>
      </c>
      <c r="V19" s="515">
        <f t="shared" si="10"/>
        <v>4.0414941622212508</v>
      </c>
      <c r="W19" s="515">
        <f t="shared" si="11"/>
        <v>322.08643180295417</v>
      </c>
    </row>
    <row r="20" spans="1:23" s="516" customFormat="1" ht="17.25" customHeight="1" x14ac:dyDescent="0.2">
      <c r="A20" s="1125" t="s">
        <v>241</v>
      </c>
      <c r="B20" s="1126"/>
      <c r="C20" s="515"/>
      <c r="D20" s="515"/>
      <c r="E20" s="515"/>
      <c r="F20" s="515"/>
      <c r="G20" s="515"/>
      <c r="H20" s="515"/>
      <c r="I20" s="515"/>
      <c r="J20" s="515"/>
      <c r="K20" s="515"/>
      <c r="L20" s="515"/>
      <c r="M20" s="515"/>
      <c r="N20" s="515"/>
      <c r="O20" s="515"/>
      <c r="P20" s="515"/>
      <c r="Q20" s="515"/>
      <c r="R20" s="515"/>
      <c r="S20" s="515"/>
      <c r="T20" s="515"/>
      <c r="U20" s="515"/>
      <c r="V20" s="515"/>
      <c r="W20" s="515"/>
    </row>
    <row r="21" spans="1:23" s="516" customFormat="1" ht="17.25" customHeight="1" x14ac:dyDescent="0.2">
      <c r="A21" s="513">
        <v>6</v>
      </c>
      <c r="B21" s="514" t="s">
        <v>129</v>
      </c>
      <c r="C21" s="515">
        <v>0</v>
      </c>
      <c r="D21" s="515">
        <v>0</v>
      </c>
      <c r="E21" s="515">
        <v>0</v>
      </c>
      <c r="F21" s="515">
        <v>0</v>
      </c>
      <c r="G21" s="515">
        <v>0</v>
      </c>
      <c r="H21" s="515">
        <v>0</v>
      </c>
      <c r="I21" s="515">
        <f t="shared" si="3"/>
        <v>0</v>
      </c>
      <c r="J21" s="515">
        <f t="shared" si="4"/>
        <v>0</v>
      </c>
      <c r="K21" s="515">
        <f t="shared" si="5"/>
        <v>0</v>
      </c>
      <c r="L21" s="515">
        <v>0</v>
      </c>
      <c r="M21" s="515">
        <v>0</v>
      </c>
      <c r="N21" s="515">
        <v>0</v>
      </c>
      <c r="O21" s="515">
        <v>0</v>
      </c>
      <c r="P21" s="515">
        <v>0</v>
      </c>
      <c r="Q21" s="515">
        <v>0</v>
      </c>
      <c r="R21" s="515">
        <f t="shared" ref="R21:R23" si="15">L21+O21</f>
        <v>0</v>
      </c>
      <c r="S21" s="515">
        <f t="shared" ref="S21:S23" si="16">M21+P21</f>
        <v>0</v>
      </c>
      <c r="T21" s="515">
        <f t="shared" ref="T21:T23" si="17">N21+Q21</f>
        <v>0</v>
      </c>
      <c r="U21" s="515">
        <f t="shared" ref="U21:U23" si="18">I21+R21</f>
        <v>0</v>
      </c>
      <c r="V21" s="515">
        <f t="shared" ref="V21:V23" si="19">J21+S21</f>
        <v>0</v>
      </c>
      <c r="W21" s="515">
        <f t="shared" ref="W21:W23" si="20">K21+T21</f>
        <v>0</v>
      </c>
    </row>
    <row r="22" spans="1:23" s="516" customFormat="1" ht="17.25" customHeight="1" x14ac:dyDescent="0.2">
      <c r="A22" s="513">
        <v>7</v>
      </c>
      <c r="B22" s="514" t="s">
        <v>130</v>
      </c>
      <c r="C22" s="515">
        <v>4.0868862273739515</v>
      </c>
      <c r="D22" s="515">
        <v>0.58006292468452003</v>
      </c>
      <c r="E22" s="515">
        <v>46.228050847941532</v>
      </c>
      <c r="F22" s="515">
        <v>0.45409846970821682</v>
      </c>
      <c r="G22" s="515">
        <v>6.44514360760578E-2</v>
      </c>
      <c r="H22" s="515">
        <v>5.1364500942157258</v>
      </c>
      <c r="I22" s="515">
        <f t="shared" si="3"/>
        <v>4.5409846970821679</v>
      </c>
      <c r="J22" s="515">
        <f t="shared" si="4"/>
        <v>0.64451436076057789</v>
      </c>
      <c r="K22" s="515">
        <f t="shared" si="5"/>
        <v>51.364500942157257</v>
      </c>
      <c r="L22" s="515">
        <v>1.4562468166504883</v>
      </c>
      <c r="M22" s="515">
        <v>0.20668908810597844</v>
      </c>
      <c r="N22" s="515">
        <v>16.472064095243532</v>
      </c>
      <c r="O22" s="515">
        <v>0.1626082053331811</v>
      </c>
      <c r="P22" s="515">
        <v>2.3079426711585679E-2</v>
      </c>
      <c r="Q22" s="515">
        <v>1.8393123679552335</v>
      </c>
      <c r="R22" s="515">
        <f t="shared" si="15"/>
        <v>1.6188550219836695</v>
      </c>
      <c r="S22" s="515">
        <f t="shared" si="16"/>
        <v>0.22976851481756411</v>
      </c>
      <c r="T22" s="515">
        <f t="shared" si="17"/>
        <v>18.311376463198766</v>
      </c>
      <c r="U22" s="515">
        <f t="shared" si="18"/>
        <v>6.1598397190658378</v>
      </c>
      <c r="V22" s="515">
        <f t="shared" si="19"/>
        <v>0.87428287557814199</v>
      </c>
      <c r="W22" s="515">
        <f t="shared" si="20"/>
        <v>69.675877405356019</v>
      </c>
    </row>
    <row r="23" spans="1:23" s="516" customFormat="1" ht="17.25" customHeight="1" x14ac:dyDescent="0.2">
      <c r="A23" s="513">
        <v>8</v>
      </c>
      <c r="B23" s="514" t="s">
        <v>728</v>
      </c>
      <c r="C23" s="515">
        <v>0</v>
      </c>
      <c r="D23" s="515">
        <v>0</v>
      </c>
      <c r="E23" s="515">
        <v>0</v>
      </c>
      <c r="F23" s="515">
        <v>0</v>
      </c>
      <c r="G23" s="515">
        <v>0</v>
      </c>
      <c r="H23" s="515">
        <v>0</v>
      </c>
      <c r="I23" s="515">
        <f t="shared" si="3"/>
        <v>0</v>
      </c>
      <c r="J23" s="515">
        <f t="shared" si="4"/>
        <v>0</v>
      </c>
      <c r="K23" s="515">
        <f t="shared" si="5"/>
        <v>0</v>
      </c>
      <c r="L23" s="515">
        <v>0</v>
      </c>
      <c r="M23" s="515">
        <v>0</v>
      </c>
      <c r="N23" s="515">
        <v>0</v>
      </c>
      <c r="O23" s="515">
        <v>0</v>
      </c>
      <c r="P23" s="515">
        <v>0</v>
      </c>
      <c r="Q23" s="515">
        <v>0</v>
      </c>
      <c r="R23" s="515">
        <f t="shared" si="15"/>
        <v>0</v>
      </c>
      <c r="S23" s="515">
        <f t="shared" si="16"/>
        <v>0</v>
      </c>
      <c r="T23" s="515">
        <f t="shared" si="17"/>
        <v>0</v>
      </c>
      <c r="U23" s="515">
        <f t="shared" si="18"/>
        <v>0</v>
      </c>
      <c r="V23" s="515">
        <f t="shared" si="19"/>
        <v>0</v>
      </c>
      <c r="W23" s="515">
        <f t="shared" si="20"/>
        <v>0</v>
      </c>
    </row>
    <row r="24" spans="1:23" s="516" customFormat="1" ht="17.25" customHeight="1" x14ac:dyDescent="0.2">
      <c r="A24" s="513"/>
      <c r="B24" s="514"/>
      <c r="C24" s="515"/>
      <c r="D24" s="515"/>
      <c r="E24" s="515"/>
      <c r="F24" s="515"/>
      <c r="G24" s="515"/>
      <c r="H24" s="515"/>
      <c r="I24" s="515"/>
      <c r="J24" s="515"/>
      <c r="K24" s="515"/>
      <c r="L24" s="515"/>
      <c r="M24" s="515"/>
      <c r="N24" s="515"/>
      <c r="O24" s="515"/>
      <c r="P24" s="515"/>
      <c r="Q24" s="515"/>
      <c r="R24" s="515"/>
      <c r="S24" s="515"/>
      <c r="T24" s="515"/>
      <c r="U24" s="515"/>
      <c r="V24" s="515"/>
      <c r="W24" s="515"/>
    </row>
    <row r="25" spans="1:23" s="516" customFormat="1" ht="26.25" customHeight="1" x14ac:dyDescent="0.2">
      <c r="A25" s="512">
        <v>9</v>
      </c>
      <c r="B25" s="514" t="s">
        <v>733</v>
      </c>
      <c r="C25" s="515">
        <v>0</v>
      </c>
      <c r="D25" s="515">
        <v>0</v>
      </c>
      <c r="E25" s="515">
        <v>0</v>
      </c>
      <c r="F25" s="515">
        <v>0</v>
      </c>
      <c r="G25" s="515">
        <v>0</v>
      </c>
      <c r="H25" s="515">
        <v>0</v>
      </c>
      <c r="I25" s="515">
        <f t="shared" si="3"/>
        <v>0</v>
      </c>
      <c r="J25" s="515">
        <f t="shared" si="4"/>
        <v>0</v>
      </c>
      <c r="K25" s="515">
        <f t="shared" si="5"/>
        <v>0</v>
      </c>
      <c r="L25" s="515">
        <v>0</v>
      </c>
      <c r="M25" s="515">
        <v>0</v>
      </c>
      <c r="N25" s="515">
        <v>0</v>
      </c>
      <c r="O25" s="515">
        <v>0</v>
      </c>
      <c r="P25" s="515">
        <v>0</v>
      </c>
      <c r="Q25" s="515">
        <v>0</v>
      </c>
      <c r="R25" s="515">
        <f t="shared" ref="R25" si="21">L25+O25</f>
        <v>0</v>
      </c>
      <c r="S25" s="515">
        <f t="shared" si="13"/>
        <v>0</v>
      </c>
      <c r="T25" s="515">
        <f t="shared" si="14"/>
        <v>0</v>
      </c>
      <c r="U25" s="515">
        <f t="shared" ref="U25" si="22">I25+R25</f>
        <v>0</v>
      </c>
      <c r="V25" s="515">
        <f t="shared" ref="V25" si="23">J25+S25</f>
        <v>0</v>
      </c>
      <c r="W25" s="515">
        <f t="shared" ref="W25" si="24">K25+T25</f>
        <v>0</v>
      </c>
    </row>
    <row r="26" spans="1:23" s="516" customFormat="1" ht="17.25" customHeight="1" x14ac:dyDescent="0.2">
      <c r="A26" s="1123" t="s">
        <v>17</v>
      </c>
      <c r="B26" s="1124"/>
      <c r="C26" s="515">
        <f>SUM(C15:C25)</f>
        <v>709.45454160406405</v>
      </c>
      <c r="D26" s="515">
        <f t="shared" ref="D26:W26" si="25">SUM(D15:D25)</f>
        <v>100.6948208093374</v>
      </c>
      <c r="E26" s="515">
        <f t="shared" si="25"/>
        <v>8024.8626457725986</v>
      </c>
      <c r="F26" s="515">
        <f t="shared" si="25"/>
        <v>73.338308113972488</v>
      </c>
      <c r="G26" s="515">
        <f t="shared" si="25"/>
        <v>10.409106378119111</v>
      </c>
      <c r="H26" s="515">
        <f t="shared" si="25"/>
        <v>829.55258550790847</v>
      </c>
      <c r="I26" s="515">
        <f t="shared" si="25"/>
        <v>782.79284971803656</v>
      </c>
      <c r="J26" s="515">
        <f t="shared" si="25"/>
        <v>111.10392718745652</v>
      </c>
      <c r="K26" s="515">
        <f t="shared" si="25"/>
        <v>8854.415231280509</v>
      </c>
      <c r="L26" s="515">
        <f t="shared" si="25"/>
        <v>379.18240458860998</v>
      </c>
      <c r="M26" s="515">
        <f t="shared" si="25"/>
        <v>53.818394336831794</v>
      </c>
      <c r="N26" s="515">
        <f t="shared" si="25"/>
        <v>4289.0510047866592</v>
      </c>
      <c r="O26" s="515">
        <f t="shared" si="25"/>
        <v>38.628145294352763</v>
      </c>
      <c r="P26" s="515">
        <f t="shared" si="25"/>
        <v>5.4825981659338767</v>
      </c>
      <c r="Q26" s="515">
        <f t="shared" si="25"/>
        <v>436.93505653971334</v>
      </c>
      <c r="R26" s="515">
        <f t="shared" si="25"/>
        <v>417.81054988296273</v>
      </c>
      <c r="S26" s="515">
        <f t="shared" si="25"/>
        <v>59.300992502765673</v>
      </c>
      <c r="T26" s="515">
        <f t="shared" si="25"/>
        <v>4725.9860613263727</v>
      </c>
      <c r="U26" s="515">
        <f t="shared" si="25"/>
        <v>1200.6033996009992</v>
      </c>
      <c r="V26" s="515">
        <f t="shared" si="25"/>
        <v>170.40491969022216</v>
      </c>
      <c r="W26" s="515">
        <f t="shared" si="25"/>
        <v>13580.401292606879</v>
      </c>
    </row>
    <row r="27" spans="1:23" x14ac:dyDescent="0.2">
      <c r="A27" s="186"/>
      <c r="B27" s="186"/>
    </row>
    <row r="28" spans="1:23" x14ac:dyDescent="0.2">
      <c r="B28" s="529" t="s">
        <v>982</v>
      </c>
      <c r="C28" s="183"/>
    </row>
    <row r="29" spans="1:23" x14ac:dyDescent="0.2">
      <c r="B29" s="172" t="s">
        <v>10</v>
      </c>
      <c r="C29" s="183" t="s">
        <v>987</v>
      </c>
    </row>
    <row r="30" spans="1:23" x14ac:dyDescent="0.2">
      <c r="C30" s="183"/>
    </row>
    <row r="31" spans="1:23" x14ac:dyDescent="0.2">
      <c r="C31" s="183"/>
    </row>
    <row r="32" spans="1:23" x14ac:dyDescent="0.2">
      <c r="C32" s="183"/>
    </row>
    <row r="33" spans="1:24" x14ac:dyDescent="0.2">
      <c r="C33" s="183"/>
    </row>
    <row r="34" spans="1:24" x14ac:dyDescent="0.2">
      <c r="C34" s="183"/>
    </row>
    <row r="35" spans="1:24" x14ac:dyDescent="0.2">
      <c r="A35" s="671"/>
      <c r="B35" s="671"/>
      <c r="C35" s="671"/>
      <c r="D35" s="671"/>
      <c r="E35" s="671"/>
      <c r="F35" s="671"/>
      <c r="G35" s="671"/>
      <c r="H35" s="671"/>
      <c r="I35" s="671"/>
      <c r="J35" s="187"/>
      <c r="K35" s="187"/>
      <c r="L35" s="187"/>
      <c r="M35" s="187"/>
      <c r="N35" s="187"/>
      <c r="O35" s="1122"/>
      <c r="P35" s="1122"/>
      <c r="Q35" s="1122"/>
      <c r="R35" s="1122"/>
      <c r="S35" s="1122"/>
      <c r="T35" s="1122"/>
      <c r="U35" s="1122"/>
    </row>
    <row r="37" spans="1:24" ht="15.75" x14ac:dyDescent="0.25">
      <c r="A37" s="188" t="s">
        <v>11</v>
      </c>
      <c r="B37" s="188"/>
      <c r="C37" s="188"/>
      <c r="D37" s="188"/>
      <c r="E37" s="188"/>
      <c r="F37" s="188"/>
      <c r="G37" s="188"/>
      <c r="H37" s="188"/>
      <c r="I37" s="188"/>
      <c r="J37" s="188"/>
      <c r="K37" s="188"/>
      <c r="L37" s="188"/>
      <c r="M37" s="188"/>
      <c r="N37" s="188"/>
      <c r="R37" s="410"/>
      <c r="S37" s="410"/>
      <c r="T37" s="410"/>
      <c r="U37" s="410"/>
      <c r="W37" s="363" t="s">
        <v>12</v>
      </c>
    </row>
    <row r="38" spans="1:24" ht="15.75" x14ac:dyDescent="0.2">
      <c r="A38" s="410"/>
      <c r="B38" s="410"/>
      <c r="C38" s="410"/>
      <c r="D38" s="410"/>
      <c r="E38" s="410"/>
      <c r="F38" s="410"/>
      <c r="G38" s="410"/>
      <c r="H38" s="410"/>
      <c r="I38" s="410"/>
      <c r="J38" s="410"/>
      <c r="K38" s="410"/>
      <c r="L38" s="410"/>
      <c r="M38" s="410"/>
      <c r="N38" s="410"/>
      <c r="O38" s="410"/>
      <c r="P38" s="410"/>
      <c r="Q38" s="410"/>
      <c r="R38" s="410"/>
      <c r="S38" s="410"/>
      <c r="T38" s="410"/>
      <c r="U38" s="410"/>
      <c r="W38" s="363" t="s">
        <v>988</v>
      </c>
    </row>
    <row r="39" spans="1:24" ht="15.75" x14ac:dyDescent="0.2">
      <c r="A39" s="410"/>
      <c r="B39" s="410"/>
      <c r="C39" s="410"/>
      <c r="D39" s="410"/>
      <c r="E39" s="410"/>
      <c r="F39" s="410"/>
      <c r="G39" s="410"/>
      <c r="H39" s="410"/>
      <c r="I39" s="410"/>
      <c r="J39" s="410"/>
      <c r="K39" s="410"/>
      <c r="L39" s="410"/>
      <c r="M39" s="410"/>
      <c r="N39" s="410"/>
      <c r="O39" s="410"/>
      <c r="P39" s="410"/>
      <c r="Q39" s="410"/>
      <c r="R39" s="410"/>
      <c r="S39" s="410"/>
      <c r="T39" s="410"/>
      <c r="U39" s="410"/>
      <c r="W39" s="363" t="s">
        <v>775</v>
      </c>
    </row>
    <row r="40" spans="1:24" x14ac:dyDescent="0.2">
      <c r="R40" s="1105" t="s">
        <v>83</v>
      </c>
      <c r="S40" s="1105"/>
      <c r="T40" s="1105"/>
      <c r="U40" s="1105"/>
      <c r="V40" s="1105"/>
      <c r="W40" s="1105"/>
    </row>
    <row r="42" spans="1:24" x14ac:dyDescent="0.2">
      <c r="X42" s="672"/>
    </row>
  </sheetData>
  <mergeCells count="20">
    <mergeCell ref="A14:B14"/>
    <mergeCell ref="O11:Q11"/>
    <mergeCell ref="A10:A11"/>
    <mergeCell ref="B10:B11"/>
    <mergeCell ref="R40:W40"/>
    <mergeCell ref="O35:U35"/>
    <mergeCell ref="A26:B26"/>
    <mergeCell ref="A20:B20"/>
    <mergeCell ref="O1:U1"/>
    <mergeCell ref="B4:U4"/>
    <mergeCell ref="B6:U6"/>
    <mergeCell ref="A8:B8"/>
    <mergeCell ref="C11:E11"/>
    <mergeCell ref="F11:H11"/>
    <mergeCell ref="I11:K11"/>
    <mergeCell ref="L11:N11"/>
    <mergeCell ref="C10:K10"/>
    <mergeCell ref="L10:T10"/>
    <mergeCell ref="U10:W11"/>
    <mergeCell ref="R11:T11"/>
  </mergeCells>
  <printOptions horizontalCentered="1" verticalCentered="1"/>
  <pageMargins left="0.70866141732283505" right="0.70866141732283505" top="0.196850393700787" bottom="0.196850393700787" header="0.31496062992126" footer="0.31496062992126"/>
  <pageSetup paperSize="9" scale="65" orientation="landscape" r:id="rId1"/>
  <headerFooter>
    <oddFooter>&amp;C- 105 -</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BreakPreview" topLeftCell="A16" zoomScaleNormal="90" zoomScaleSheetLayoutView="100" workbookViewId="0">
      <selection activeCell="G11" sqref="G11"/>
    </sheetView>
  </sheetViews>
  <sheetFormatPr defaultRowHeight="12.75" x14ac:dyDescent="0.2"/>
  <cols>
    <col min="1" max="1" width="8.28515625" style="85" customWidth="1"/>
    <col min="2" max="2" width="15.5703125" style="85" customWidth="1"/>
    <col min="3" max="3" width="15.28515625" style="85" customWidth="1"/>
    <col min="4" max="4" width="17.42578125" style="85" customWidth="1"/>
    <col min="5" max="5" width="16.140625" style="85" customWidth="1"/>
    <col min="6" max="6" width="16" style="85" customWidth="1"/>
    <col min="7" max="7" width="13.5703125" style="85" customWidth="1"/>
    <col min="8" max="8" width="15.140625" style="85" customWidth="1"/>
    <col min="9" max="9" width="12.5703125" style="85" customWidth="1"/>
    <col min="10" max="10" width="12.42578125" style="85" customWidth="1"/>
    <col min="11" max="11" width="15.140625" style="85" customWidth="1"/>
    <col min="12" max="12" width="11.85546875" style="85" customWidth="1"/>
    <col min="13" max="16384" width="9.140625" style="85"/>
  </cols>
  <sheetData>
    <row r="1" spans="1:12" ht="18" x14ac:dyDescent="0.35">
      <c r="A1" s="845" t="s">
        <v>0</v>
      </c>
      <c r="B1" s="845"/>
      <c r="C1" s="845"/>
      <c r="D1" s="845"/>
      <c r="E1" s="845"/>
      <c r="F1" s="845"/>
      <c r="G1" s="845"/>
      <c r="H1" s="845"/>
      <c r="I1" s="845"/>
      <c r="J1" s="845"/>
      <c r="K1" s="845"/>
      <c r="L1" s="547" t="s">
        <v>925</v>
      </c>
    </row>
    <row r="2" spans="1:12" ht="21" x14ac:dyDescent="0.35">
      <c r="A2" s="846" t="s">
        <v>821</v>
      </c>
      <c r="B2" s="846"/>
      <c r="C2" s="846"/>
      <c r="D2" s="846"/>
      <c r="E2" s="846"/>
      <c r="F2" s="846"/>
      <c r="G2" s="846"/>
      <c r="H2" s="846"/>
      <c r="I2" s="846"/>
      <c r="J2" s="846"/>
      <c r="K2" s="846"/>
      <c r="L2" s="846"/>
    </row>
    <row r="3" spans="1:12" ht="15" x14ac:dyDescent="0.3">
      <c r="A3" s="548"/>
      <c r="B3" s="548"/>
    </row>
    <row r="4" spans="1:12" ht="18" customHeight="1" x14ac:dyDescent="0.35">
      <c r="A4" s="847" t="s">
        <v>926</v>
      </c>
      <c r="B4" s="847"/>
      <c r="C4" s="847"/>
      <c r="D4" s="847"/>
      <c r="E4" s="847"/>
      <c r="F4" s="847"/>
      <c r="G4" s="847"/>
      <c r="H4" s="847"/>
      <c r="I4" s="847"/>
      <c r="J4" s="847"/>
      <c r="K4" s="847"/>
      <c r="L4" s="847"/>
    </row>
    <row r="5" spans="1:12" ht="15" x14ac:dyDescent="0.3">
      <c r="A5" s="549" t="s">
        <v>756</v>
      </c>
      <c r="B5" s="549"/>
    </row>
    <row r="6" spans="1:12" ht="15" x14ac:dyDescent="0.3">
      <c r="A6" s="549"/>
      <c r="B6" s="549"/>
      <c r="K6" s="848" t="s">
        <v>927</v>
      </c>
      <c r="L6" s="848"/>
    </row>
    <row r="7" spans="1:12" ht="15" x14ac:dyDescent="0.3">
      <c r="A7" s="844" t="s">
        <v>928</v>
      </c>
      <c r="B7" s="844"/>
      <c r="C7" s="844"/>
      <c r="D7" s="652">
        <v>518798135.08000004</v>
      </c>
      <c r="K7" s="551"/>
      <c r="L7" s="551"/>
    </row>
    <row r="8" spans="1:12" ht="15" x14ac:dyDescent="0.3">
      <c r="A8" s="844" t="s">
        <v>929</v>
      </c>
      <c r="B8" s="844"/>
      <c r="C8" s="844"/>
      <c r="D8" s="652">
        <v>98673300</v>
      </c>
      <c r="K8" s="551"/>
      <c r="L8" s="551"/>
    </row>
    <row r="9" spans="1:12" ht="15" x14ac:dyDescent="0.3">
      <c r="A9" s="549"/>
      <c r="B9" s="549"/>
      <c r="J9" s="849" t="s">
        <v>930</v>
      </c>
      <c r="K9" s="849"/>
      <c r="L9" s="849"/>
    </row>
    <row r="10" spans="1:12" ht="47.25" customHeight="1" x14ac:dyDescent="0.2">
      <c r="A10" s="850" t="s">
        <v>2</v>
      </c>
      <c r="B10" s="851" t="s">
        <v>74</v>
      </c>
      <c r="C10" s="852" t="s">
        <v>931</v>
      </c>
      <c r="D10" s="852"/>
      <c r="E10" s="852"/>
      <c r="F10" s="852"/>
      <c r="G10" s="852" t="s">
        <v>932</v>
      </c>
      <c r="H10" s="852"/>
      <c r="I10" s="852"/>
      <c r="J10" s="852"/>
      <c r="K10" s="852" t="s">
        <v>933</v>
      </c>
      <c r="L10" s="852" t="s">
        <v>934</v>
      </c>
    </row>
    <row r="11" spans="1:12" s="547" customFormat="1" ht="102" x14ac:dyDescent="0.25">
      <c r="A11" s="850"/>
      <c r="B11" s="851"/>
      <c r="C11" s="552" t="s">
        <v>935</v>
      </c>
      <c r="D11" s="553" t="s">
        <v>936</v>
      </c>
      <c r="E11" s="553" t="s">
        <v>937</v>
      </c>
      <c r="F11" s="552" t="s">
        <v>938</v>
      </c>
      <c r="G11" s="552" t="s">
        <v>935</v>
      </c>
      <c r="H11" s="553" t="s">
        <v>936</v>
      </c>
      <c r="I11" s="553" t="s">
        <v>937</v>
      </c>
      <c r="J11" s="552" t="s">
        <v>938</v>
      </c>
      <c r="K11" s="852"/>
      <c r="L11" s="852"/>
    </row>
    <row r="12" spans="1:12" s="547" customFormat="1" ht="15" x14ac:dyDescent="0.25">
      <c r="A12" s="554">
        <v>1</v>
      </c>
      <c r="B12" s="555">
        <v>2</v>
      </c>
      <c r="C12" s="556">
        <v>3</v>
      </c>
      <c r="D12" s="555">
        <v>4</v>
      </c>
      <c r="E12" s="555">
        <v>5</v>
      </c>
      <c r="F12" s="556">
        <v>6</v>
      </c>
      <c r="G12" s="555">
        <v>7</v>
      </c>
      <c r="H12" s="555">
        <v>8</v>
      </c>
      <c r="I12" s="556">
        <v>9</v>
      </c>
      <c r="J12" s="555">
        <v>10</v>
      </c>
      <c r="K12" s="555">
        <v>11</v>
      </c>
      <c r="L12" s="556">
        <v>12</v>
      </c>
    </row>
    <row r="13" spans="1:12" x14ac:dyDescent="0.2">
      <c r="A13" s="92">
        <v>1</v>
      </c>
      <c r="B13" s="557" t="s">
        <v>939</v>
      </c>
      <c r="C13" s="649">
        <v>0</v>
      </c>
      <c r="D13" s="649">
        <v>0</v>
      </c>
      <c r="E13" s="649">
        <v>0</v>
      </c>
      <c r="F13" s="649">
        <v>0</v>
      </c>
      <c r="G13" s="649">
        <v>663546</v>
      </c>
      <c r="H13" s="649">
        <v>663546</v>
      </c>
      <c r="I13" s="649">
        <v>0</v>
      </c>
      <c r="J13" s="649">
        <v>663546</v>
      </c>
      <c r="K13" s="649">
        <f>F13+J13</f>
        <v>663546</v>
      </c>
      <c r="L13" s="558"/>
    </row>
    <row r="14" spans="1:12" x14ac:dyDescent="0.2">
      <c r="A14" s="92">
        <v>2</v>
      </c>
      <c r="B14" s="308" t="s">
        <v>940</v>
      </c>
      <c r="C14" s="649">
        <v>0</v>
      </c>
      <c r="D14" s="649">
        <v>0</v>
      </c>
      <c r="E14" s="649">
        <v>0</v>
      </c>
      <c r="F14" s="649">
        <v>0</v>
      </c>
      <c r="G14" s="649">
        <v>333099</v>
      </c>
      <c r="H14" s="649">
        <v>333099</v>
      </c>
      <c r="I14" s="649">
        <v>0</v>
      </c>
      <c r="J14" s="649">
        <v>333099</v>
      </c>
      <c r="K14" s="649">
        <f t="shared" ref="K14:K21" si="0">F14+J14</f>
        <v>333099</v>
      </c>
      <c r="L14" s="550"/>
    </row>
    <row r="15" spans="1:12" x14ac:dyDescent="0.2">
      <c r="A15" s="92">
        <v>3</v>
      </c>
      <c r="B15" s="308" t="s">
        <v>941</v>
      </c>
      <c r="C15" s="649">
        <v>54441000</v>
      </c>
      <c r="D15" s="649">
        <v>42528000</v>
      </c>
      <c r="E15" s="649">
        <v>11913000</v>
      </c>
      <c r="F15" s="649">
        <f>E15+D15</f>
        <v>54441000</v>
      </c>
      <c r="G15" s="649">
        <v>61150902.280000001</v>
      </c>
      <c r="H15" s="649">
        <v>61150902.280000001</v>
      </c>
      <c r="I15" s="649">
        <v>0</v>
      </c>
      <c r="J15" s="649">
        <v>61150902.280000001</v>
      </c>
      <c r="K15" s="649">
        <f t="shared" si="0"/>
        <v>115591902.28</v>
      </c>
      <c r="L15" s="550"/>
    </row>
    <row r="16" spans="1:12" x14ac:dyDescent="0.2">
      <c r="A16" s="92">
        <v>4</v>
      </c>
      <c r="B16" s="308" t="s">
        <v>942</v>
      </c>
      <c r="C16" s="649">
        <v>0</v>
      </c>
      <c r="D16" s="649">
        <v>0</v>
      </c>
      <c r="E16" s="649">
        <v>0</v>
      </c>
      <c r="F16" s="649">
        <v>0</v>
      </c>
      <c r="G16" s="649">
        <v>108624129.91</v>
      </c>
      <c r="H16" s="649">
        <v>108624129.91</v>
      </c>
      <c r="I16" s="649">
        <v>0</v>
      </c>
      <c r="J16" s="649">
        <v>108624129.91</v>
      </c>
      <c r="K16" s="649">
        <f t="shared" si="0"/>
        <v>108624129.91</v>
      </c>
      <c r="L16" s="550"/>
    </row>
    <row r="17" spans="1:12" x14ac:dyDescent="0.2">
      <c r="A17" s="92">
        <v>5</v>
      </c>
      <c r="B17" s="308" t="s">
        <v>943</v>
      </c>
      <c r="C17" s="649">
        <v>0</v>
      </c>
      <c r="D17" s="649">
        <v>0</v>
      </c>
      <c r="E17" s="649">
        <v>0</v>
      </c>
      <c r="F17" s="649">
        <v>0</v>
      </c>
      <c r="G17" s="649">
        <v>12409702</v>
      </c>
      <c r="H17" s="649">
        <v>12409702</v>
      </c>
      <c r="I17" s="649">
        <v>0</v>
      </c>
      <c r="J17" s="649">
        <v>12409702</v>
      </c>
      <c r="K17" s="649">
        <f t="shared" si="0"/>
        <v>12409702</v>
      </c>
      <c r="L17" s="550"/>
    </row>
    <row r="18" spans="1:12" x14ac:dyDescent="0.2">
      <c r="A18" s="92">
        <v>6</v>
      </c>
      <c r="B18" s="308" t="s">
        <v>944</v>
      </c>
      <c r="C18" s="649">
        <v>55169000</v>
      </c>
      <c r="D18" s="649">
        <v>49652100</v>
      </c>
      <c r="E18" s="649">
        <v>5516900</v>
      </c>
      <c r="F18" s="649">
        <f>E18+D18</f>
        <v>55169000</v>
      </c>
      <c r="G18" s="649">
        <v>5667596</v>
      </c>
      <c r="H18" s="649">
        <v>5667596</v>
      </c>
      <c r="I18" s="649">
        <v>0</v>
      </c>
      <c r="J18" s="649">
        <v>5667596</v>
      </c>
      <c r="K18" s="649">
        <f t="shared" si="0"/>
        <v>60836596</v>
      </c>
      <c r="L18" s="550"/>
    </row>
    <row r="19" spans="1:12" x14ac:dyDescent="0.2">
      <c r="A19" s="92">
        <v>7</v>
      </c>
      <c r="B19" s="308" t="s">
        <v>945</v>
      </c>
      <c r="C19" s="649">
        <v>0</v>
      </c>
      <c r="D19" s="649">
        <v>0</v>
      </c>
      <c r="E19" s="649">
        <v>0</v>
      </c>
      <c r="F19" s="649">
        <v>0</v>
      </c>
      <c r="G19" s="649">
        <v>549606</v>
      </c>
      <c r="H19" s="649">
        <v>549606</v>
      </c>
      <c r="I19" s="649">
        <v>0</v>
      </c>
      <c r="J19" s="649">
        <v>549606</v>
      </c>
      <c r="K19" s="649">
        <f t="shared" si="0"/>
        <v>549606</v>
      </c>
      <c r="L19" s="550"/>
    </row>
    <row r="20" spans="1:12" x14ac:dyDescent="0.2">
      <c r="A20" s="92">
        <v>8</v>
      </c>
      <c r="B20" s="308" t="s">
        <v>946</v>
      </c>
      <c r="C20" s="649">
        <v>0</v>
      </c>
      <c r="D20" s="649">
        <v>0</v>
      </c>
      <c r="E20" s="649">
        <v>0</v>
      </c>
      <c r="F20" s="649">
        <v>0</v>
      </c>
      <c r="G20" s="649">
        <v>3032268.42</v>
      </c>
      <c r="H20" s="649">
        <v>3032268.42</v>
      </c>
      <c r="I20" s="649">
        <v>0</v>
      </c>
      <c r="J20" s="649">
        <v>3032268.42</v>
      </c>
      <c r="K20" s="649">
        <f t="shared" si="0"/>
        <v>3032268.42</v>
      </c>
      <c r="L20" s="550"/>
    </row>
    <row r="21" spans="1:12" x14ac:dyDescent="0.2">
      <c r="A21" s="92">
        <v>9</v>
      </c>
      <c r="B21" s="308" t="s">
        <v>947</v>
      </c>
      <c r="C21" s="649">
        <v>0</v>
      </c>
      <c r="D21" s="649">
        <v>0</v>
      </c>
      <c r="E21" s="649">
        <v>0</v>
      </c>
      <c r="F21" s="649">
        <v>0</v>
      </c>
      <c r="G21" s="649">
        <v>268485116.5</v>
      </c>
      <c r="H21" s="649">
        <v>268485116.5</v>
      </c>
      <c r="I21" s="649">
        <v>0</v>
      </c>
      <c r="J21" s="649">
        <v>268485116.5</v>
      </c>
      <c r="K21" s="649">
        <f t="shared" si="0"/>
        <v>268485116.5</v>
      </c>
      <c r="L21" s="550"/>
    </row>
    <row r="22" spans="1:12" s="97" customFormat="1" x14ac:dyDescent="0.2">
      <c r="A22" s="853" t="s">
        <v>17</v>
      </c>
      <c r="B22" s="854"/>
      <c r="C22" s="650">
        <f t="shared" ref="C22:F22" si="1">SUM(C13:C21)</f>
        <v>109610000</v>
      </c>
      <c r="D22" s="650">
        <f t="shared" si="1"/>
        <v>92180100</v>
      </c>
      <c r="E22" s="650">
        <f t="shared" si="1"/>
        <v>17429900</v>
      </c>
      <c r="F22" s="650">
        <f t="shared" si="1"/>
        <v>109610000</v>
      </c>
      <c r="G22" s="650">
        <f>SUM(G13:G21)</f>
        <v>460915966.11000001</v>
      </c>
      <c r="H22" s="650">
        <f t="shared" ref="H22:K22" si="2">SUM(H13:H21)</f>
        <v>460915966.11000001</v>
      </c>
      <c r="I22" s="650">
        <f t="shared" si="2"/>
        <v>0</v>
      </c>
      <c r="J22" s="650">
        <f t="shared" si="2"/>
        <v>460915966.11000001</v>
      </c>
      <c r="K22" s="650">
        <f t="shared" si="2"/>
        <v>570525966.11000001</v>
      </c>
      <c r="L22" s="651"/>
    </row>
    <row r="24" spans="1:12" x14ac:dyDescent="0.2">
      <c r="A24" s="858" t="s">
        <v>948</v>
      </c>
      <c r="B24" s="858"/>
      <c r="C24" s="858"/>
      <c r="D24" s="858"/>
      <c r="E24" s="858"/>
      <c r="F24" s="858"/>
      <c r="G24" s="858"/>
      <c r="H24" s="858"/>
      <c r="I24" s="858"/>
      <c r="J24" s="858"/>
    </row>
    <row r="25" spans="1:12" ht="15" customHeight="1" x14ac:dyDescent="0.2">
      <c r="A25" s="858" t="s">
        <v>949</v>
      </c>
      <c r="B25" s="858"/>
      <c r="C25" s="858"/>
      <c r="D25" s="858"/>
      <c r="E25" s="559"/>
      <c r="F25" s="559"/>
      <c r="G25" s="559"/>
      <c r="H25" s="559"/>
      <c r="I25" s="559"/>
      <c r="J25" s="559"/>
    </row>
    <row r="26" spans="1:12" ht="15" customHeight="1" x14ac:dyDescent="0.2">
      <c r="A26" s="560"/>
      <c r="B26" s="560"/>
      <c r="C26" s="560"/>
      <c r="D26" s="560"/>
      <c r="E26" s="559"/>
      <c r="F26" s="559"/>
      <c r="G26" s="559"/>
      <c r="H26" s="559"/>
      <c r="I26" s="559"/>
      <c r="J26" s="559"/>
    </row>
    <row r="27" spans="1:12" ht="15" customHeight="1" x14ac:dyDescent="0.2">
      <c r="A27" s="560"/>
      <c r="B27" s="560"/>
      <c r="C27" s="560"/>
      <c r="D27" s="560"/>
      <c r="E27" s="559"/>
      <c r="F27" s="559"/>
      <c r="G27" s="559"/>
      <c r="H27" s="559"/>
      <c r="I27" s="559"/>
      <c r="J27" s="559"/>
    </row>
    <row r="28" spans="1:12" ht="15" customHeight="1" x14ac:dyDescent="0.25">
      <c r="A28" s="561" t="s">
        <v>950</v>
      </c>
      <c r="B28" s="562"/>
      <c r="C28" s="562"/>
      <c r="D28" s="562"/>
      <c r="E28" s="562"/>
      <c r="F28" s="562"/>
      <c r="G28" s="562"/>
      <c r="H28" s="562"/>
      <c r="I28" s="562"/>
      <c r="J28" s="562"/>
    </row>
    <row r="29" spans="1:12" ht="15" customHeight="1" x14ac:dyDescent="0.2">
      <c r="A29" s="859" t="s">
        <v>951</v>
      </c>
      <c r="B29" s="859"/>
      <c r="C29" s="859"/>
      <c r="D29" s="859"/>
      <c r="E29" s="859"/>
      <c r="F29" s="859"/>
      <c r="G29" s="859"/>
      <c r="H29" s="859"/>
      <c r="I29" s="859"/>
      <c r="J29" s="859"/>
    </row>
    <row r="30" spans="1:12" ht="15" customHeight="1" x14ac:dyDescent="0.25">
      <c r="A30" s="855" t="s">
        <v>952</v>
      </c>
      <c r="B30" s="855"/>
      <c r="C30" s="855"/>
      <c r="D30" s="855"/>
      <c r="E30" s="855"/>
      <c r="F30" s="855"/>
      <c r="G30" s="855"/>
      <c r="H30" s="855"/>
      <c r="I30" s="855"/>
      <c r="J30" s="855"/>
    </row>
    <row r="31" spans="1:12" ht="15" customHeight="1" x14ac:dyDescent="0.2">
      <c r="A31" s="855" t="s">
        <v>953</v>
      </c>
      <c r="B31" s="855"/>
      <c r="C31" s="855"/>
      <c r="D31" s="855"/>
      <c r="E31" s="855"/>
      <c r="F31" s="855"/>
      <c r="G31" s="855"/>
      <c r="H31" s="855"/>
      <c r="I31" s="855"/>
      <c r="J31" s="855"/>
    </row>
    <row r="32" spans="1:12" ht="15" customHeight="1" x14ac:dyDescent="0.25">
      <c r="A32" s="855" t="s">
        <v>954</v>
      </c>
      <c r="B32" s="855"/>
      <c r="C32" s="855"/>
      <c r="D32" s="855"/>
      <c r="E32" s="855"/>
      <c r="F32" s="855"/>
      <c r="G32" s="855"/>
      <c r="H32" s="855"/>
      <c r="I32" s="855"/>
      <c r="J32" s="855"/>
    </row>
    <row r="33" spans="1:11" ht="15" customHeight="1" x14ac:dyDescent="0.25">
      <c r="A33" s="855" t="s">
        <v>955</v>
      </c>
      <c r="B33" s="855"/>
      <c r="C33" s="855"/>
      <c r="D33" s="855"/>
      <c r="E33" s="855"/>
      <c r="F33" s="855"/>
      <c r="G33" s="855"/>
      <c r="H33" s="855"/>
      <c r="I33" s="855"/>
      <c r="J33" s="855"/>
    </row>
    <row r="34" spans="1:11" ht="15" customHeight="1" x14ac:dyDescent="0.2">
      <c r="A34" s="563"/>
      <c r="B34" s="563"/>
      <c r="C34" s="563"/>
      <c r="D34" s="563"/>
      <c r="E34" s="563"/>
      <c r="I34" s="856" t="s">
        <v>956</v>
      </c>
      <c r="J34" s="856"/>
      <c r="K34" s="856"/>
    </row>
    <row r="35" spans="1:11" ht="15" customHeight="1" x14ac:dyDescent="0.2">
      <c r="A35" s="563"/>
      <c r="B35" s="563"/>
      <c r="C35" s="563"/>
      <c r="D35" s="563"/>
      <c r="E35" s="563"/>
      <c r="I35" s="856" t="s">
        <v>86</v>
      </c>
      <c r="J35" s="856"/>
      <c r="K35" s="856"/>
    </row>
    <row r="36" spans="1:11" x14ac:dyDescent="0.2">
      <c r="A36" s="563" t="s">
        <v>11</v>
      </c>
      <c r="C36" s="563"/>
      <c r="D36" s="563"/>
      <c r="E36" s="563"/>
      <c r="I36" s="857" t="s">
        <v>83</v>
      </c>
      <c r="J36" s="857"/>
      <c r="K36" s="564"/>
    </row>
    <row r="37" spans="1:11" x14ac:dyDescent="0.2">
      <c r="A37" s="563"/>
      <c r="B37" s="563"/>
      <c r="C37" s="563"/>
      <c r="D37" s="563"/>
      <c r="E37" s="563"/>
      <c r="F37" s="563"/>
      <c r="G37" s="563"/>
      <c r="H37" s="563"/>
      <c r="I37" s="563"/>
      <c r="J37" s="563"/>
      <c r="K37" s="563"/>
    </row>
  </sheetData>
  <mergeCells count="24">
    <mergeCell ref="A22:B22"/>
    <mergeCell ref="A33:J33"/>
    <mergeCell ref="I34:K34"/>
    <mergeCell ref="I35:K35"/>
    <mergeCell ref="I36:J36"/>
    <mergeCell ref="A24:J24"/>
    <mergeCell ref="A25:D25"/>
    <mergeCell ref="A29:J29"/>
    <mergeCell ref="A30:J30"/>
    <mergeCell ref="A31:J31"/>
    <mergeCell ref="A32:J32"/>
    <mergeCell ref="J9:L9"/>
    <mergeCell ref="A10:A11"/>
    <mergeCell ref="B10:B11"/>
    <mergeCell ref="C10:F10"/>
    <mergeCell ref="G10:J10"/>
    <mergeCell ref="K10:K11"/>
    <mergeCell ref="L10:L11"/>
    <mergeCell ref="A8:C8"/>
    <mergeCell ref="A1:K1"/>
    <mergeCell ref="A2:L2"/>
    <mergeCell ref="A4:L4"/>
    <mergeCell ref="K6:L6"/>
    <mergeCell ref="A7:C7"/>
  </mergeCells>
  <printOptions horizontalCentered="1"/>
  <pageMargins left="0.70866141732283472" right="0.70866141732283472" top="0.23622047244094491" bottom="0" header="0.31496062992125984" footer="0.31496062992125984"/>
  <pageSetup paperSize="9" scale="78"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topLeftCell="A13" zoomScaleSheetLayoutView="100" workbookViewId="0">
      <selection activeCell="H29" sqref="H29"/>
    </sheetView>
  </sheetViews>
  <sheetFormatPr defaultRowHeight="12.75" x14ac:dyDescent="0.2"/>
  <cols>
    <col min="1" max="1" width="7.42578125" style="163" customWidth="1"/>
    <col min="2" max="2" width="20.5703125" style="163" bestFit="1" customWidth="1"/>
    <col min="3" max="3" width="11" style="163" customWidth="1"/>
    <col min="4" max="4" width="10" style="163" customWidth="1"/>
    <col min="5" max="5" width="11.85546875" style="163" customWidth="1"/>
    <col min="6" max="6" width="12.140625" style="163" customWidth="1"/>
    <col min="7" max="7" width="13.28515625" style="163" customWidth="1"/>
    <col min="8" max="8" width="14.5703125" style="163" customWidth="1"/>
    <col min="9" max="9" width="12.7109375" style="163" customWidth="1"/>
    <col min="10" max="10" width="14" style="163" customWidth="1"/>
    <col min="11" max="11" width="10.85546875" style="163" customWidth="1"/>
    <col min="12" max="12" width="11.5703125" style="163" customWidth="1"/>
    <col min="13" max="16384" width="9.140625" style="163"/>
  </cols>
  <sheetData>
    <row r="1" spans="1:16" s="85" customFormat="1" x14ac:dyDescent="0.2">
      <c r="E1" s="1130"/>
      <c r="F1" s="1130"/>
      <c r="G1" s="1130"/>
      <c r="H1" s="1130"/>
      <c r="I1" s="1130"/>
      <c r="J1" s="305" t="s">
        <v>672</v>
      </c>
    </row>
    <row r="2" spans="1:16" s="85" customFormat="1" ht="15" x14ac:dyDescent="0.2">
      <c r="A2" s="1131" t="s">
        <v>0</v>
      </c>
      <c r="B2" s="1131"/>
      <c r="C2" s="1131"/>
      <c r="D2" s="1131"/>
      <c r="E2" s="1131"/>
      <c r="F2" s="1131"/>
      <c r="G2" s="1131"/>
      <c r="H2" s="1131"/>
      <c r="I2" s="1131"/>
      <c r="J2" s="1131"/>
    </row>
    <row r="3" spans="1:16" s="85" customFormat="1" ht="20.25" x14ac:dyDescent="0.3">
      <c r="A3" s="832" t="s">
        <v>821</v>
      </c>
      <c r="B3" s="832"/>
      <c r="C3" s="832"/>
      <c r="D3" s="832"/>
      <c r="E3" s="832"/>
      <c r="F3" s="832"/>
      <c r="G3" s="832"/>
      <c r="H3" s="832"/>
      <c r="I3" s="832"/>
      <c r="J3" s="832"/>
    </row>
    <row r="4" spans="1:16" s="85" customFormat="1" ht="14.25" customHeight="1" x14ac:dyDescent="0.2"/>
    <row r="5" spans="1:16" ht="19.5" customHeight="1" x14ac:dyDescent="0.25">
      <c r="A5" s="1132" t="s">
        <v>881</v>
      </c>
      <c r="B5" s="1132"/>
      <c r="C5" s="1132"/>
      <c r="D5" s="1132"/>
      <c r="E5" s="1132"/>
      <c r="F5" s="1132"/>
      <c r="G5" s="1132"/>
      <c r="H5" s="1132"/>
      <c r="I5" s="1132"/>
      <c r="J5" s="1132"/>
      <c r="K5" s="1132"/>
      <c r="L5" s="1132"/>
    </row>
    <row r="6" spans="1:16" ht="13.5" customHeight="1" x14ac:dyDescent="0.2">
      <c r="A6" s="306"/>
      <c r="B6" s="306"/>
      <c r="C6" s="306"/>
      <c r="D6" s="306"/>
      <c r="E6" s="306"/>
      <c r="F6" s="306"/>
      <c r="G6" s="306"/>
      <c r="H6" s="306"/>
      <c r="I6" s="306"/>
      <c r="J6" s="306"/>
    </row>
    <row r="7" spans="1:16" ht="0.75" customHeight="1" x14ac:dyDescent="0.2"/>
    <row r="8" spans="1:16" x14ac:dyDescent="0.2">
      <c r="A8" s="1128" t="s">
        <v>774</v>
      </c>
      <c r="B8" s="1128"/>
      <c r="C8" s="307"/>
      <c r="H8" s="849" t="s">
        <v>695</v>
      </c>
      <c r="I8" s="849"/>
      <c r="J8" s="849"/>
      <c r="K8" s="849"/>
      <c r="L8" s="849"/>
    </row>
    <row r="9" spans="1:16" ht="18" customHeight="1" x14ac:dyDescent="0.2">
      <c r="A9" s="978" t="s">
        <v>2</v>
      </c>
      <c r="B9" s="978" t="s">
        <v>36</v>
      </c>
      <c r="C9" s="1127" t="s">
        <v>674</v>
      </c>
      <c r="D9" s="1127"/>
      <c r="E9" s="1127" t="s">
        <v>125</v>
      </c>
      <c r="F9" s="1127"/>
      <c r="G9" s="1127" t="s">
        <v>675</v>
      </c>
      <c r="H9" s="1127"/>
      <c r="I9" s="1127" t="s">
        <v>126</v>
      </c>
      <c r="J9" s="1127"/>
      <c r="K9" s="1127" t="s">
        <v>127</v>
      </c>
      <c r="L9" s="1127"/>
      <c r="O9" s="308"/>
      <c r="P9" s="309"/>
    </row>
    <row r="10" spans="1:16" ht="44.25" customHeight="1" x14ac:dyDescent="0.2">
      <c r="A10" s="978"/>
      <c r="B10" s="978"/>
      <c r="C10" s="90" t="s">
        <v>676</v>
      </c>
      <c r="D10" s="90" t="s">
        <v>677</v>
      </c>
      <c r="E10" s="90" t="s">
        <v>678</v>
      </c>
      <c r="F10" s="90" t="s">
        <v>679</v>
      </c>
      <c r="G10" s="90" t="s">
        <v>678</v>
      </c>
      <c r="H10" s="90" t="s">
        <v>679</v>
      </c>
      <c r="I10" s="90" t="s">
        <v>676</v>
      </c>
      <c r="J10" s="90" t="s">
        <v>677</v>
      </c>
      <c r="K10" s="90" t="s">
        <v>676</v>
      </c>
      <c r="L10" s="90" t="s">
        <v>677</v>
      </c>
    </row>
    <row r="11" spans="1:16" x14ac:dyDescent="0.2">
      <c r="A11" s="90">
        <v>1</v>
      </c>
      <c r="B11" s="90">
        <v>2</v>
      </c>
      <c r="C11" s="90">
        <v>3</v>
      </c>
      <c r="D11" s="90">
        <v>4</v>
      </c>
      <c r="E11" s="90">
        <v>5</v>
      </c>
      <c r="F11" s="90">
        <v>6</v>
      </c>
      <c r="G11" s="90">
        <v>7</v>
      </c>
      <c r="H11" s="90">
        <v>8</v>
      </c>
      <c r="I11" s="90">
        <v>9</v>
      </c>
      <c r="J11" s="90">
        <v>10</v>
      </c>
      <c r="K11" s="90">
        <v>11</v>
      </c>
      <c r="L11" s="90">
        <v>12</v>
      </c>
    </row>
    <row r="12" spans="1:16" x14ac:dyDescent="0.2">
      <c r="A12" s="310">
        <v>1</v>
      </c>
      <c r="B12" s="9" t="s">
        <v>757</v>
      </c>
      <c r="C12" s="310">
        <v>0</v>
      </c>
      <c r="D12" s="310">
        <v>0</v>
      </c>
      <c r="E12" s="310">
        <v>0</v>
      </c>
      <c r="F12" s="310">
        <v>0</v>
      </c>
      <c r="G12" s="310">
        <v>0</v>
      </c>
      <c r="H12" s="310">
        <v>0</v>
      </c>
      <c r="I12" s="310">
        <v>0</v>
      </c>
      <c r="J12" s="310">
        <v>0</v>
      </c>
      <c r="K12" s="310">
        <v>0</v>
      </c>
      <c r="L12" s="310">
        <v>0</v>
      </c>
    </row>
    <row r="13" spans="1:16" x14ac:dyDescent="0.2">
      <c r="A13" s="310">
        <v>2</v>
      </c>
      <c r="B13" s="9" t="s">
        <v>758</v>
      </c>
      <c r="C13" s="310">
        <v>0</v>
      </c>
      <c r="D13" s="310">
        <v>0</v>
      </c>
      <c r="E13" s="310">
        <v>0</v>
      </c>
      <c r="F13" s="310">
        <v>0</v>
      </c>
      <c r="G13" s="310">
        <v>0</v>
      </c>
      <c r="H13" s="310">
        <v>0</v>
      </c>
      <c r="I13" s="310">
        <v>0</v>
      </c>
      <c r="J13" s="310">
        <v>0</v>
      </c>
      <c r="K13" s="310">
        <v>0</v>
      </c>
      <c r="L13" s="310">
        <v>0</v>
      </c>
    </row>
    <row r="14" spans="1:16" x14ac:dyDescent="0.2">
      <c r="A14" s="310">
        <v>3</v>
      </c>
      <c r="B14" s="9" t="s">
        <v>759</v>
      </c>
      <c r="C14" s="310">
        <v>0</v>
      </c>
      <c r="D14" s="310">
        <v>0</v>
      </c>
      <c r="E14" s="310">
        <v>0</v>
      </c>
      <c r="F14" s="310">
        <v>0</v>
      </c>
      <c r="G14" s="310">
        <v>0</v>
      </c>
      <c r="H14" s="310">
        <v>0</v>
      </c>
      <c r="I14" s="310">
        <v>0</v>
      </c>
      <c r="J14" s="310">
        <v>0</v>
      </c>
      <c r="K14" s="310">
        <v>0</v>
      </c>
      <c r="L14" s="310">
        <v>0</v>
      </c>
    </row>
    <row r="15" spans="1:16" x14ac:dyDescent="0.2">
      <c r="A15" s="310">
        <v>4</v>
      </c>
      <c r="B15" s="9" t="s">
        <v>760</v>
      </c>
      <c r="C15" s="310">
        <v>0</v>
      </c>
      <c r="D15" s="310">
        <v>0</v>
      </c>
      <c r="E15" s="310">
        <v>0</v>
      </c>
      <c r="F15" s="310">
        <v>0</v>
      </c>
      <c r="G15" s="310">
        <v>0</v>
      </c>
      <c r="H15" s="310">
        <v>0</v>
      </c>
      <c r="I15" s="310">
        <v>0</v>
      </c>
      <c r="J15" s="310">
        <v>0</v>
      </c>
      <c r="K15" s="310">
        <v>0</v>
      </c>
      <c r="L15" s="310">
        <v>0</v>
      </c>
    </row>
    <row r="16" spans="1:16" x14ac:dyDescent="0.2">
      <c r="A16" s="310">
        <v>5</v>
      </c>
      <c r="B16" s="9" t="s">
        <v>761</v>
      </c>
      <c r="C16" s="310">
        <v>0</v>
      </c>
      <c r="D16" s="310">
        <v>0</v>
      </c>
      <c r="E16" s="310">
        <v>0</v>
      </c>
      <c r="F16" s="310">
        <v>0</v>
      </c>
      <c r="G16" s="310">
        <v>0</v>
      </c>
      <c r="H16" s="310">
        <v>0</v>
      </c>
      <c r="I16" s="310">
        <v>0</v>
      </c>
      <c r="J16" s="310">
        <v>0</v>
      </c>
      <c r="K16" s="310">
        <v>0</v>
      </c>
      <c r="L16" s="310">
        <v>0</v>
      </c>
    </row>
    <row r="17" spans="1:12" x14ac:dyDescent="0.2">
      <c r="A17" s="310">
        <v>6</v>
      </c>
      <c r="B17" s="204" t="s">
        <v>762</v>
      </c>
      <c r="C17" s="310">
        <v>0</v>
      </c>
      <c r="D17" s="310">
        <v>0</v>
      </c>
      <c r="E17" s="310">
        <v>0</v>
      </c>
      <c r="F17" s="310">
        <v>0</v>
      </c>
      <c r="G17" s="310">
        <v>0</v>
      </c>
      <c r="H17" s="310">
        <v>0</v>
      </c>
      <c r="I17" s="310">
        <v>0</v>
      </c>
      <c r="J17" s="310">
        <v>0</v>
      </c>
      <c r="K17" s="310">
        <v>0</v>
      </c>
      <c r="L17" s="310">
        <v>0</v>
      </c>
    </row>
    <row r="18" spans="1:12" x14ac:dyDescent="0.2">
      <c r="A18" s="310">
        <v>7</v>
      </c>
      <c r="B18" s="9" t="s">
        <v>763</v>
      </c>
      <c r="C18" s="310">
        <v>0</v>
      </c>
      <c r="D18" s="310">
        <v>0</v>
      </c>
      <c r="E18" s="310">
        <v>0</v>
      </c>
      <c r="F18" s="310">
        <v>0</v>
      </c>
      <c r="G18" s="310">
        <v>0</v>
      </c>
      <c r="H18" s="310">
        <v>0</v>
      </c>
      <c r="I18" s="310">
        <v>0</v>
      </c>
      <c r="J18" s="310">
        <v>0</v>
      </c>
      <c r="K18" s="310">
        <v>0</v>
      </c>
      <c r="L18" s="310">
        <v>0</v>
      </c>
    </row>
    <row r="19" spans="1:12" x14ac:dyDescent="0.2">
      <c r="A19" s="310">
        <v>8</v>
      </c>
      <c r="B19" s="9" t="s">
        <v>764</v>
      </c>
      <c r="C19" s="310">
        <v>0</v>
      </c>
      <c r="D19" s="310">
        <v>0</v>
      </c>
      <c r="E19" s="310">
        <v>0</v>
      </c>
      <c r="F19" s="310">
        <v>0</v>
      </c>
      <c r="G19" s="310">
        <v>0</v>
      </c>
      <c r="H19" s="310">
        <v>0</v>
      </c>
      <c r="I19" s="310">
        <v>0</v>
      </c>
      <c r="J19" s="310">
        <v>0</v>
      </c>
      <c r="K19" s="310">
        <v>0</v>
      </c>
      <c r="L19" s="310">
        <v>0</v>
      </c>
    </row>
    <row r="20" spans="1:12" x14ac:dyDescent="0.2">
      <c r="A20" s="310">
        <v>9</v>
      </c>
      <c r="B20" s="9" t="s">
        <v>765</v>
      </c>
      <c r="C20" s="310">
        <v>0</v>
      </c>
      <c r="D20" s="310">
        <v>0</v>
      </c>
      <c r="E20" s="310">
        <v>0</v>
      </c>
      <c r="F20" s="310">
        <v>0</v>
      </c>
      <c r="G20" s="310">
        <v>0</v>
      </c>
      <c r="H20" s="310">
        <v>0</v>
      </c>
      <c r="I20" s="310">
        <v>0</v>
      </c>
      <c r="J20" s="310">
        <v>0</v>
      </c>
      <c r="K20" s="310">
        <v>0</v>
      </c>
      <c r="L20" s="310">
        <v>0</v>
      </c>
    </row>
    <row r="21" spans="1:12" x14ac:dyDescent="0.2">
      <c r="A21" s="310">
        <v>10</v>
      </c>
      <c r="B21" s="9" t="s">
        <v>766</v>
      </c>
      <c r="C21" s="310">
        <v>0</v>
      </c>
      <c r="D21" s="310">
        <v>0</v>
      </c>
      <c r="E21" s="310">
        <v>0</v>
      </c>
      <c r="F21" s="310">
        <v>0</v>
      </c>
      <c r="G21" s="310">
        <v>0</v>
      </c>
      <c r="H21" s="310">
        <v>0</v>
      </c>
      <c r="I21" s="310">
        <v>0</v>
      </c>
      <c r="J21" s="310">
        <v>0</v>
      </c>
      <c r="K21" s="310">
        <v>0</v>
      </c>
      <c r="L21" s="310">
        <v>0</v>
      </c>
    </row>
    <row r="22" spans="1:12" x14ac:dyDescent="0.2">
      <c r="A22" s="310">
        <v>11</v>
      </c>
      <c r="B22" s="9" t="s">
        <v>767</v>
      </c>
      <c r="C22" s="310">
        <v>0</v>
      </c>
      <c r="D22" s="310">
        <v>0</v>
      </c>
      <c r="E22" s="310">
        <v>0</v>
      </c>
      <c r="F22" s="310">
        <v>0</v>
      </c>
      <c r="G22" s="310">
        <v>0</v>
      </c>
      <c r="H22" s="310">
        <v>0</v>
      </c>
      <c r="I22" s="310">
        <v>0</v>
      </c>
      <c r="J22" s="310">
        <v>0</v>
      </c>
      <c r="K22" s="310">
        <v>0</v>
      </c>
      <c r="L22" s="310">
        <v>0</v>
      </c>
    </row>
    <row r="23" spans="1:12" s="97" customFormat="1" x14ac:dyDescent="0.2">
      <c r="A23" s="853" t="s">
        <v>17</v>
      </c>
      <c r="B23" s="854"/>
      <c r="C23" s="89">
        <v>0</v>
      </c>
      <c r="D23" s="89">
        <v>0</v>
      </c>
      <c r="E23" s="89">
        <v>0</v>
      </c>
      <c r="F23" s="89">
        <v>0</v>
      </c>
      <c r="G23" s="89">
        <v>0</v>
      </c>
      <c r="H23" s="89">
        <v>0</v>
      </c>
      <c r="I23" s="89">
        <v>0</v>
      </c>
      <c r="J23" s="89">
        <v>0</v>
      </c>
      <c r="K23" s="89">
        <v>0</v>
      </c>
      <c r="L23" s="89">
        <v>0</v>
      </c>
    </row>
    <row r="24" spans="1:12" x14ac:dyDescent="0.2">
      <c r="A24" s="94"/>
      <c r="B24" s="118"/>
      <c r="C24" s="118"/>
      <c r="D24" s="309"/>
      <c r="E24" s="309"/>
      <c r="F24" s="309"/>
      <c r="G24" s="309"/>
      <c r="H24" s="309"/>
      <c r="I24" s="309"/>
      <c r="J24" s="309"/>
    </row>
    <row r="25" spans="1:12" s="356" customFormat="1" x14ac:dyDescent="0.2">
      <c r="A25" s="94"/>
      <c r="B25" s="118"/>
      <c r="C25" s="118"/>
      <c r="D25" s="309"/>
      <c r="E25" s="309"/>
      <c r="F25" s="309"/>
      <c r="G25" s="309"/>
      <c r="H25" s="309"/>
      <c r="I25" s="309"/>
      <c r="J25" s="309"/>
    </row>
    <row r="26" spans="1:12" s="356" customFormat="1" x14ac:dyDescent="0.2">
      <c r="A26" s="94"/>
      <c r="B26" s="118"/>
      <c r="C26" s="118"/>
      <c r="D26" s="309"/>
      <c r="E26" s="309"/>
      <c r="F26" s="309"/>
      <c r="G26" s="309"/>
      <c r="H26" s="309"/>
      <c r="I26" s="309"/>
      <c r="J26" s="309"/>
    </row>
    <row r="27" spans="1:12" x14ac:dyDescent="0.2">
      <c r="A27" s="94"/>
      <c r="B27" s="118"/>
      <c r="C27" s="118"/>
      <c r="D27" s="309"/>
      <c r="E27" s="309"/>
      <c r="F27" s="309"/>
      <c r="G27" s="309"/>
      <c r="H27" s="309"/>
      <c r="I27" s="309"/>
      <c r="J27" s="309"/>
    </row>
    <row r="28" spans="1:12" x14ac:dyDescent="0.2">
      <c r="A28" s="94"/>
      <c r="B28" s="118"/>
      <c r="C28" s="118"/>
      <c r="D28" s="309"/>
      <c r="E28" s="309"/>
      <c r="F28" s="309"/>
      <c r="G28" s="309"/>
      <c r="H28" s="309"/>
      <c r="I28" s="309"/>
      <c r="J28" s="309"/>
    </row>
    <row r="29" spans="1:12" ht="15.75" customHeight="1" x14ac:dyDescent="0.2">
      <c r="A29" s="97" t="s">
        <v>11</v>
      </c>
      <c r="B29" s="97"/>
      <c r="C29" s="97"/>
      <c r="D29" s="97"/>
      <c r="E29" s="97"/>
      <c r="F29" s="97"/>
      <c r="G29" s="97"/>
      <c r="H29" s="356"/>
      <c r="I29" s="411"/>
      <c r="J29" s="411"/>
      <c r="K29" s="356"/>
      <c r="L29" s="363" t="s">
        <v>12</v>
      </c>
    </row>
    <row r="30" spans="1:12" ht="12.75" customHeight="1" x14ac:dyDescent="0.2">
      <c r="A30" s="411"/>
      <c r="B30" s="411"/>
      <c r="C30" s="411"/>
      <c r="D30" s="411"/>
      <c r="E30" s="411"/>
      <c r="F30" s="411"/>
      <c r="G30" s="411"/>
      <c r="H30" s="411"/>
      <c r="I30" s="411"/>
      <c r="J30" s="411"/>
      <c r="K30" s="356"/>
      <c r="L30" s="363" t="s">
        <v>988</v>
      </c>
    </row>
    <row r="31" spans="1:12" ht="12.75" customHeight="1" x14ac:dyDescent="0.2">
      <c r="A31" s="357"/>
      <c r="B31" s="357"/>
      <c r="C31" s="357"/>
      <c r="D31" s="357"/>
      <c r="E31" s="357"/>
      <c r="F31" s="357"/>
      <c r="G31" s="357"/>
      <c r="H31" s="411"/>
      <c r="I31" s="411"/>
      <c r="J31" s="411"/>
      <c r="K31" s="411"/>
      <c r="L31" s="363" t="s">
        <v>775</v>
      </c>
    </row>
    <row r="32" spans="1:12" x14ac:dyDescent="0.2">
      <c r="A32" s="97"/>
      <c r="B32" s="97"/>
      <c r="C32" s="97"/>
      <c r="E32" s="97"/>
      <c r="H32" s="1128" t="s">
        <v>83</v>
      </c>
      <c r="I32" s="1128"/>
      <c r="J32" s="1128"/>
    </row>
    <row r="36" spans="1:10" x14ac:dyDescent="0.2">
      <c r="A36" s="1129"/>
      <c r="B36" s="1129"/>
      <c r="C36" s="1129"/>
      <c r="D36" s="1129"/>
      <c r="E36" s="1129"/>
      <c r="F36" s="1129"/>
      <c r="G36" s="1129"/>
      <c r="H36" s="1129"/>
      <c r="I36" s="1129"/>
      <c r="J36" s="1129"/>
    </row>
    <row r="38" spans="1:10" x14ac:dyDescent="0.2">
      <c r="A38" s="1129"/>
      <c r="B38" s="1129"/>
      <c r="C38" s="1129"/>
      <c r="D38" s="1129"/>
      <c r="E38" s="1129"/>
      <c r="F38" s="1129"/>
      <c r="G38" s="1129"/>
      <c r="H38" s="1129"/>
      <c r="I38" s="1129"/>
      <c r="J38" s="1129"/>
    </row>
  </sheetData>
  <mergeCells count="17">
    <mergeCell ref="A38:J38"/>
    <mergeCell ref="A9:A10"/>
    <mergeCell ref="B9:B10"/>
    <mergeCell ref="C9:D9"/>
    <mergeCell ref="E9:F9"/>
    <mergeCell ref="G9:H9"/>
    <mergeCell ref="I9:J9"/>
    <mergeCell ref="K9:L9"/>
    <mergeCell ref="H32:J32"/>
    <mergeCell ref="A36:J36"/>
    <mergeCell ref="A23:B23"/>
    <mergeCell ref="E1:I1"/>
    <mergeCell ref="A2:J2"/>
    <mergeCell ref="A3:J3"/>
    <mergeCell ref="A8:B8"/>
    <mergeCell ref="A5:L5"/>
    <mergeCell ref="H8:L8"/>
  </mergeCells>
  <printOptions horizontalCentered="1" verticalCentered="1"/>
  <pageMargins left="0.70866141732283505" right="0.70866141732283505" top="0.196850393700787" bottom="0.196850393700787" header="0.31496062992126" footer="0.31496062992126"/>
  <pageSetup paperSize="9" scale="89" orientation="landscape" r:id="rId1"/>
  <headerFooter>
    <oddFooter>&amp;C- 106 -</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topLeftCell="A14" zoomScaleSheetLayoutView="100" workbookViewId="0">
      <selection activeCell="P28" sqref="P28"/>
    </sheetView>
  </sheetViews>
  <sheetFormatPr defaultRowHeight="12.75" x14ac:dyDescent="0.2"/>
  <cols>
    <col min="1" max="1" width="7.42578125" style="163" customWidth="1"/>
    <col min="2" max="2" width="20.5703125" style="163" bestFit="1" customWidth="1"/>
    <col min="3" max="3" width="11" style="163" customWidth="1"/>
    <col min="4" max="4" width="10" style="163" customWidth="1"/>
    <col min="5" max="5" width="11.85546875" style="163" customWidth="1"/>
    <col min="6" max="6" width="12.140625" style="163" customWidth="1"/>
    <col min="7" max="7" width="13.28515625" style="163" customWidth="1"/>
    <col min="8" max="8" width="14.5703125" style="163" customWidth="1"/>
    <col min="9" max="9" width="12" style="163" customWidth="1"/>
    <col min="10" max="10" width="13.140625" style="163" customWidth="1"/>
    <col min="11" max="11" width="12.140625" style="163" customWidth="1"/>
    <col min="12" max="12" width="12" style="163" customWidth="1"/>
    <col min="13" max="16384" width="9.140625" style="163"/>
  </cols>
  <sheetData>
    <row r="1" spans="1:16" s="85" customFormat="1" x14ac:dyDescent="0.2">
      <c r="E1" s="1130"/>
      <c r="F1" s="1130"/>
      <c r="G1" s="1130"/>
      <c r="H1" s="1130"/>
      <c r="I1" s="1130"/>
      <c r="J1" s="305" t="s">
        <v>680</v>
      </c>
    </row>
    <row r="2" spans="1:16" s="85" customFormat="1" ht="15" x14ac:dyDescent="0.2">
      <c r="A2" s="1131" t="s">
        <v>0</v>
      </c>
      <c r="B2" s="1131"/>
      <c r="C2" s="1131"/>
      <c r="D2" s="1131"/>
      <c r="E2" s="1131"/>
      <c r="F2" s="1131"/>
      <c r="G2" s="1131"/>
      <c r="H2" s="1131"/>
      <c r="I2" s="1131"/>
      <c r="J2" s="1131"/>
    </row>
    <row r="3" spans="1:16" s="85" customFormat="1" ht="20.25" x14ac:dyDescent="0.3">
      <c r="A3" s="832" t="s">
        <v>821</v>
      </c>
      <c r="B3" s="832"/>
      <c r="C3" s="832"/>
      <c r="D3" s="832"/>
      <c r="E3" s="832"/>
      <c r="F3" s="832"/>
      <c r="G3" s="832"/>
      <c r="H3" s="832"/>
      <c r="I3" s="832"/>
      <c r="J3" s="832"/>
    </row>
    <row r="4" spans="1:16" s="85" customFormat="1" ht="14.25" customHeight="1" x14ac:dyDescent="0.2"/>
    <row r="5" spans="1:16" ht="16.5" customHeight="1" x14ac:dyDescent="0.25">
      <c r="A5" s="1132" t="s">
        <v>882</v>
      </c>
      <c r="B5" s="1132"/>
      <c r="C5" s="1132"/>
      <c r="D5" s="1132"/>
      <c r="E5" s="1132"/>
      <c r="F5" s="1132"/>
      <c r="G5" s="1132"/>
      <c r="H5" s="1132"/>
      <c r="I5" s="1132"/>
      <c r="J5" s="1132"/>
      <c r="K5" s="1132"/>
      <c r="L5" s="1132"/>
    </row>
    <row r="6" spans="1:16" ht="13.5" customHeight="1" x14ac:dyDescent="0.2">
      <c r="A6" s="306"/>
      <c r="B6" s="306"/>
      <c r="C6" s="306"/>
      <c r="D6" s="306"/>
      <c r="E6" s="306"/>
      <c r="F6" s="306"/>
      <c r="G6" s="306"/>
      <c r="H6" s="306"/>
      <c r="I6" s="306"/>
      <c r="J6" s="306"/>
    </row>
    <row r="7" spans="1:16" ht="0.75" customHeight="1" x14ac:dyDescent="0.2"/>
    <row r="8" spans="1:16" x14ac:dyDescent="0.2">
      <c r="A8" s="1128" t="s">
        <v>673</v>
      </c>
      <c r="B8" s="1128"/>
      <c r="C8" s="307"/>
      <c r="H8" s="849" t="s">
        <v>695</v>
      </c>
      <c r="I8" s="849"/>
      <c r="J8" s="849"/>
      <c r="K8" s="849"/>
      <c r="L8" s="849"/>
    </row>
    <row r="9" spans="1:16" ht="21" customHeight="1" x14ac:dyDescent="0.2">
      <c r="A9" s="978" t="s">
        <v>2</v>
      </c>
      <c r="B9" s="978" t="s">
        <v>36</v>
      </c>
      <c r="C9" s="1127" t="s">
        <v>674</v>
      </c>
      <c r="D9" s="1127"/>
      <c r="E9" s="1127" t="s">
        <v>125</v>
      </c>
      <c r="F9" s="1127"/>
      <c r="G9" s="1127" t="s">
        <v>675</v>
      </c>
      <c r="H9" s="1127"/>
      <c r="I9" s="1127" t="s">
        <v>126</v>
      </c>
      <c r="J9" s="1127"/>
      <c r="K9" s="1127" t="s">
        <v>127</v>
      </c>
      <c r="L9" s="1127"/>
      <c r="O9" s="308"/>
      <c r="P9" s="309"/>
    </row>
    <row r="10" spans="1:16" ht="45" customHeight="1" x14ac:dyDescent="0.2">
      <c r="A10" s="978"/>
      <c r="B10" s="978"/>
      <c r="C10" s="90" t="s">
        <v>676</v>
      </c>
      <c r="D10" s="90" t="s">
        <v>677</v>
      </c>
      <c r="E10" s="90" t="s">
        <v>678</v>
      </c>
      <c r="F10" s="90" t="s">
        <v>679</v>
      </c>
      <c r="G10" s="90" t="s">
        <v>678</v>
      </c>
      <c r="H10" s="90" t="s">
        <v>679</v>
      </c>
      <c r="I10" s="90" t="s">
        <v>676</v>
      </c>
      <c r="J10" s="90" t="s">
        <v>677</v>
      </c>
      <c r="K10" s="90" t="s">
        <v>676</v>
      </c>
      <c r="L10" s="90" t="s">
        <v>677</v>
      </c>
    </row>
    <row r="11" spans="1:16" x14ac:dyDescent="0.2">
      <c r="A11" s="90">
        <v>1</v>
      </c>
      <c r="B11" s="90">
        <v>2</v>
      </c>
      <c r="C11" s="90">
        <v>3</v>
      </c>
      <c r="D11" s="90">
        <v>4</v>
      </c>
      <c r="E11" s="90">
        <v>5</v>
      </c>
      <c r="F11" s="90">
        <v>6</v>
      </c>
      <c r="G11" s="90">
        <v>7</v>
      </c>
      <c r="H11" s="90">
        <v>8</v>
      </c>
      <c r="I11" s="90">
        <v>9</v>
      </c>
      <c r="J11" s="90">
        <v>10</v>
      </c>
      <c r="K11" s="90">
        <v>11</v>
      </c>
      <c r="L11" s="90">
        <v>12</v>
      </c>
    </row>
    <row r="12" spans="1:16" x14ac:dyDescent="0.2">
      <c r="A12" s="310">
        <v>1</v>
      </c>
      <c r="B12" s="9" t="s">
        <v>757</v>
      </c>
      <c r="C12" s="310">
        <v>0</v>
      </c>
      <c r="D12" s="310">
        <v>0</v>
      </c>
      <c r="E12" s="310">
        <v>0</v>
      </c>
      <c r="F12" s="310">
        <v>0</v>
      </c>
      <c r="G12" s="310">
        <v>0</v>
      </c>
      <c r="H12" s="310">
        <v>0</v>
      </c>
      <c r="I12" s="310">
        <v>0</v>
      </c>
      <c r="J12" s="310">
        <v>0</v>
      </c>
      <c r="K12" s="310">
        <v>0</v>
      </c>
      <c r="L12" s="310">
        <v>0</v>
      </c>
    </row>
    <row r="13" spans="1:16" x14ac:dyDescent="0.2">
      <c r="A13" s="310">
        <v>2</v>
      </c>
      <c r="B13" s="9" t="s">
        <v>758</v>
      </c>
      <c r="C13" s="310">
        <v>0</v>
      </c>
      <c r="D13" s="310">
        <v>0</v>
      </c>
      <c r="E13" s="310">
        <v>0</v>
      </c>
      <c r="F13" s="310">
        <v>0</v>
      </c>
      <c r="G13" s="310">
        <v>0</v>
      </c>
      <c r="H13" s="310">
        <v>0</v>
      </c>
      <c r="I13" s="310">
        <v>0</v>
      </c>
      <c r="J13" s="310">
        <v>0</v>
      </c>
      <c r="K13" s="310">
        <v>0</v>
      </c>
      <c r="L13" s="310">
        <v>0</v>
      </c>
    </row>
    <row r="14" spans="1:16" x14ac:dyDescent="0.2">
      <c r="A14" s="310">
        <v>3</v>
      </c>
      <c r="B14" s="9" t="s">
        <v>759</v>
      </c>
      <c r="C14" s="310">
        <v>0</v>
      </c>
      <c r="D14" s="310">
        <v>0</v>
      </c>
      <c r="E14" s="310">
        <v>0</v>
      </c>
      <c r="F14" s="310">
        <v>0</v>
      </c>
      <c r="G14" s="310">
        <v>0</v>
      </c>
      <c r="H14" s="310">
        <v>0</v>
      </c>
      <c r="I14" s="310">
        <v>0</v>
      </c>
      <c r="J14" s="310">
        <v>0</v>
      </c>
      <c r="K14" s="310">
        <v>0</v>
      </c>
      <c r="L14" s="310">
        <v>0</v>
      </c>
    </row>
    <row r="15" spans="1:16" x14ac:dyDescent="0.2">
      <c r="A15" s="310">
        <v>4</v>
      </c>
      <c r="B15" s="9" t="s">
        <v>760</v>
      </c>
      <c r="C15" s="310">
        <v>0</v>
      </c>
      <c r="D15" s="310">
        <v>0</v>
      </c>
      <c r="E15" s="310">
        <v>0</v>
      </c>
      <c r="F15" s="310">
        <v>0</v>
      </c>
      <c r="G15" s="310">
        <v>0</v>
      </c>
      <c r="H15" s="310">
        <v>0</v>
      </c>
      <c r="I15" s="310">
        <v>0</v>
      </c>
      <c r="J15" s="310">
        <v>0</v>
      </c>
      <c r="K15" s="310">
        <v>0</v>
      </c>
      <c r="L15" s="310">
        <v>0</v>
      </c>
    </row>
    <row r="16" spans="1:16" x14ac:dyDescent="0.2">
      <c r="A16" s="310">
        <v>5</v>
      </c>
      <c r="B16" s="9" t="s">
        <v>761</v>
      </c>
      <c r="C16" s="310">
        <v>0</v>
      </c>
      <c r="D16" s="310">
        <v>0</v>
      </c>
      <c r="E16" s="310">
        <v>0</v>
      </c>
      <c r="F16" s="310">
        <v>0</v>
      </c>
      <c r="G16" s="310">
        <v>0</v>
      </c>
      <c r="H16" s="310">
        <v>0</v>
      </c>
      <c r="I16" s="310">
        <v>0</v>
      </c>
      <c r="J16" s="310">
        <v>0</v>
      </c>
      <c r="K16" s="310">
        <v>0</v>
      </c>
      <c r="L16" s="310">
        <v>0</v>
      </c>
    </row>
    <row r="17" spans="1:12" x14ac:dyDescent="0.2">
      <c r="A17" s="310">
        <v>6</v>
      </c>
      <c r="B17" s="204" t="s">
        <v>762</v>
      </c>
      <c r="C17" s="310">
        <v>0</v>
      </c>
      <c r="D17" s="310">
        <v>0</v>
      </c>
      <c r="E17" s="310">
        <v>0</v>
      </c>
      <c r="F17" s="310">
        <v>0</v>
      </c>
      <c r="G17" s="310">
        <v>0</v>
      </c>
      <c r="H17" s="310">
        <v>0</v>
      </c>
      <c r="I17" s="310">
        <v>0</v>
      </c>
      <c r="J17" s="310">
        <v>0</v>
      </c>
      <c r="K17" s="310">
        <v>0</v>
      </c>
      <c r="L17" s="310">
        <v>0</v>
      </c>
    </row>
    <row r="18" spans="1:12" x14ac:dyDescent="0.2">
      <c r="A18" s="310">
        <v>7</v>
      </c>
      <c r="B18" s="9" t="s">
        <v>763</v>
      </c>
      <c r="C18" s="310">
        <v>0</v>
      </c>
      <c r="D18" s="310">
        <v>0</v>
      </c>
      <c r="E18" s="310">
        <v>0</v>
      </c>
      <c r="F18" s="310">
        <v>0</v>
      </c>
      <c r="G18" s="310">
        <v>0</v>
      </c>
      <c r="H18" s="310">
        <v>0</v>
      </c>
      <c r="I18" s="310">
        <v>0</v>
      </c>
      <c r="J18" s="310">
        <v>0</v>
      </c>
      <c r="K18" s="310">
        <v>0</v>
      </c>
      <c r="L18" s="310">
        <v>0</v>
      </c>
    </row>
    <row r="19" spans="1:12" x14ac:dyDescent="0.2">
      <c r="A19" s="310">
        <v>8</v>
      </c>
      <c r="B19" s="9" t="s">
        <v>764</v>
      </c>
      <c r="C19" s="310">
        <v>0</v>
      </c>
      <c r="D19" s="310">
        <v>0</v>
      </c>
      <c r="E19" s="310">
        <v>0</v>
      </c>
      <c r="F19" s="310">
        <v>0</v>
      </c>
      <c r="G19" s="310">
        <v>0</v>
      </c>
      <c r="H19" s="310">
        <v>0</v>
      </c>
      <c r="I19" s="310">
        <v>0</v>
      </c>
      <c r="J19" s="310">
        <v>0</v>
      </c>
      <c r="K19" s="310">
        <v>0</v>
      </c>
      <c r="L19" s="310">
        <v>0</v>
      </c>
    </row>
    <row r="20" spans="1:12" x14ac:dyDescent="0.2">
      <c r="A20" s="310">
        <v>9</v>
      </c>
      <c r="B20" s="9" t="s">
        <v>765</v>
      </c>
      <c r="C20" s="310">
        <v>0</v>
      </c>
      <c r="D20" s="310">
        <v>0</v>
      </c>
      <c r="E20" s="310">
        <v>0</v>
      </c>
      <c r="F20" s="310">
        <v>0</v>
      </c>
      <c r="G20" s="310">
        <v>0</v>
      </c>
      <c r="H20" s="310">
        <v>0</v>
      </c>
      <c r="I20" s="310">
        <v>0</v>
      </c>
      <c r="J20" s="310">
        <v>0</v>
      </c>
      <c r="K20" s="310">
        <v>0</v>
      </c>
      <c r="L20" s="310">
        <v>0</v>
      </c>
    </row>
    <row r="21" spans="1:12" x14ac:dyDescent="0.2">
      <c r="A21" s="310">
        <v>10</v>
      </c>
      <c r="B21" s="9" t="s">
        <v>766</v>
      </c>
      <c r="C21" s="310">
        <v>0</v>
      </c>
      <c r="D21" s="310">
        <v>0</v>
      </c>
      <c r="E21" s="310">
        <v>0</v>
      </c>
      <c r="F21" s="310">
        <v>0</v>
      </c>
      <c r="G21" s="310">
        <v>0</v>
      </c>
      <c r="H21" s="310">
        <v>0</v>
      </c>
      <c r="I21" s="310">
        <v>0</v>
      </c>
      <c r="J21" s="310">
        <v>0</v>
      </c>
      <c r="K21" s="310">
        <v>0</v>
      </c>
      <c r="L21" s="310">
        <v>0</v>
      </c>
    </row>
    <row r="22" spans="1:12" x14ac:dyDescent="0.2">
      <c r="A22" s="310">
        <v>11</v>
      </c>
      <c r="B22" s="9" t="s">
        <v>767</v>
      </c>
      <c r="C22" s="310">
        <v>0</v>
      </c>
      <c r="D22" s="310">
        <v>0</v>
      </c>
      <c r="E22" s="310">
        <v>0</v>
      </c>
      <c r="F22" s="310">
        <v>0</v>
      </c>
      <c r="G22" s="310">
        <v>0</v>
      </c>
      <c r="H22" s="310">
        <v>0</v>
      </c>
      <c r="I22" s="310">
        <v>0</v>
      </c>
      <c r="J22" s="310">
        <v>0</v>
      </c>
      <c r="K22" s="310">
        <v>0</v>
      </c>
      <c r="L22" s="310">
        <v>0</v>
      </c>
    </row>
    <row r="23" spans="1:12" s="97" customFormat="1" x14ac:dyDescent="0.2">
      <c r="A23" s="853" t="s">
        <v>17</v>
      </c>
      <c r="B23" s="854"/>
      <c r="C23" s="89">
        <v>0</v>
      </c>
      <c r="D23" s="89">
        <v>0</v>
      </c>
      <c r="E23" s="89">
        <v>0</v>
      </c>
      <c r="F23" s="89">
        <v>0</v>
      </c>
      <c r="G23" s="89">
        <v>0</v>
      </c>
      <c r="H23" s="89">
        <v>0</v>
      </c>
      <c r="I23" s="89">
        <v>0</v>
      </c>
      <c r="J23" s="89">
        <v>0</v>
      </c>
      <c r="K23" s="89">
        <v>0</v>
      </c>
      <c r="L23" s="89">
        <v>0</v>
      </c>
    </row>
    <row r="24" spans="1:12" s="97" customFormat="1" x14ac:dyDescent="0.2">
      <c r="A24" s="94"/>
      <c r="B24" s="94"/>
      <c r="C24" s="94"/>
      <c r="D24" s="94"/>
      <c r="E24" s="94"/>
      <c r="F24" s="94"/>
      <c r="G24" s="94"/>
      <c r="H24" s="94"/>
      <c r="I24" s="94"/>
      <c r="J24" s="94"/>
      <c r="K24" s="94"/>
      <c r="L24" s="94"/>
    </row>
    <row r="25" spans="1:12" s="97" customFormat="1" x14ac:dyDescent="0.2">
      <c r="A25" s="94"/>
      <c r="B25" s="94"/>
      <c r="C25" s="94"/>
      <c r="D25" s="94"/>
      <c r="E25" s="94"/>
      <c r="F25" s="94"/>
      <c r="G25" s="94"/>
      <c r="H25" s="94"/>
      <c r="I25" s="94"/>
      <c r="J25" s="94"/>
      <c r="K25" s="94"/>
      <c r="L25" s="94"/>
    </row>
    <row r="26" spans="1:12" x14ac:dyDescent="0.2">
      <c r="A26" s="94"/>
      <c r="B26" s="118"/>
      <c r="C26" s="118"/>
      <c r="D26" s="309"/>
      <c r="E26" s="309"/>
      <c r="F26" s="309"/>
      <c r="G26" s="309"/>
      <c r="H26" s="309"/>
      <c r="I26" s="309"/>
      <c r="J26" s="309"/>
    </row>
    <row r="27" spans="1:12" x14ac:dyDescent="0.2">
      <c r="A27" s="94"/>
      <c r="B27" s="118"/>
      <c r="C27" s="118"/>
      <c r="D27" s="309"/>
      <c r="E27" s="309"/>
      <c r="F27" s="309"/>
      <c r="G27" s="309"/>
      <c r="H27" s="309"/>
      <c r="I27" s="309"/>
      <c r="J27" s="309"/>
    </row>
    <row r="28" spans="1:12" x14ac:dyDescent="0.2">
      <c r="A28" s="94"/>
      <c r="B28" s="118"/>
      <c r="C28" s="118"/>
      <c r="D28" s="309"/>
      <c r="E28" s="309"/>
      <c r="F28" s="309"/>
      <c r="G28" s="309"/>
      <c r="H28" s="309"/>
      <c r="I28" s="309"/>
      <c r="J28" s="309"/>
    </row>
    <row r="29" spans="1:12" ht="15.75" customHeight="1" x14ac:dyDescent="0.2">
      <c r="A29" s="97" t="s">
        <v>11</v>
      </c>
      <c r="B29" s="97"/>
      <c r="C29" s="97"/>
      <c r="D29" s="97"/>
      <c r="E29" s="97"/>
      <c r="F29" s="97"/>
      <c r="G29" s="97"/>
      <c r="H29" s="356"/>
      <c r="I29" s="411"/>
      <c r="J29" s="411"/>
      <c r="K29" s="356"/>
      <c r="L29" s="363" t="s">
        <v>12</v>
      </c>
    </row>
    <row r="30" spans="1:12" ht="12.75" customHeight="1" x14ac:dyDescent="0.2">
      <c r="A30" s="411"/>
      <c r="B30" s="411"/>
      <c r="C30" s="411"/>
      <c r="D30" s="411"/>
      <c r="E30" s="411"/>
      <c r="F30" s="411"/>
      <c r="G30" s="411"/>
      <c r="H30" s="411"/>
      <c r="I30" s="411"/>
      <c r="J30" s="411"/>
      <c r="K30" s="356"/>
      <c r="L30" s="363" t="s">
        <v>988</v>
      </c>
    </row>
    <row r="31" spans="1:12" ht="12.75" customHeight="1" x14ac:dyDescent="0.2">
      <c r="A31" s="357"/>
      <c r="B31" s="357"/>
      <c r="C31" s="357"/>
      <c r="D31" s="357"/>
      <c r="E31" s="357"/>
      <c r="F31" s="357"/>
      <c r="G31" s="357"/>
      <c r="H31" s="411"/>
      <c r="I31" s="411"/>
      <c r="J31" s="411"/>
      <c r="K31" s="411"/>
      <c r="L31" s="363" t="s">
        <v>775</v>
      </c>
    </row>
    <row r="32" spans="1:12" x14ac:dyDescent="0.2">
      <c r="A32" s="97"/>
      <c r="B32" s="97"/>
      <c r="C32" s="97"/>
      <c r="E32" s="97"/>
      <c r="H32" s="1128" t="s">
        <v>83</v>
      </c>
      <c r="I32" s="1128"/>
      <c r="J32" s="1128"/>
    </row>
    <row r="36" spans="1:10" x14ac:dyDescent="0.2">
      <c r="A36" s="1129"/>
      <c r="B36" s="1129"/>
      <c r="C36" s="1129"/>
      <c r="D36" s="1129"/>
      <c r="E36" s="1129"/>
      <c r="F36" s="1129"/>
      <c r="G36" s="1129"/>
      <c r="H36" s="1129"/>
      <c r="I36" s="1129"/>
      <c r="J36" s="1129"/>
    </row>
    <row r="38" spans="1:10" x14ac:dyDescent="0.2">
      <c r="A38" s="1129"/>
      <c r="B38" s="1129"/>
      <c r="C38" s="1129"/>
      <c r="D38" s="1129"/>
      <c r="E38" s="1129"/>
      <c r="F38" s="1129"/>
      <c r="G38" s="1129"/>
      <c r="H38" s="1129"/>
      <c r="I38" s="1129"/>
      <c r="J38" s="1129"/>
    </row>
  </sheetData>
  <mergeCells count="17">
    <mergeCell ref="A38:J38"/>
    <mergeCell ref="A9:A10"/>
    <mergeCell ref="B9:B10"/>
    <mergeCell ref="C9:D9"/>
    <mergeCell ref="E9:F9"/>
    <mergeCell ref="G9:H9"/>
    <mergeCell ref="I9:J9"/>
    <mergeCell ref="K9:L9"/>
    <mergeCell ref="H32:J32"/>
    <mergeCell ref="A36:J36"/>
    <mergeCell ref="A23:B23"/>
    <mergeCell ref="E1:I1"/>
    <mergeCell ref="A2:J2"/>
    <mergeCell ref="A3:J3"/>
    <mergeCell ref="A8:B8"/>
    <mergeCell ref="A5:L5"/>
    <mergeCell ref="H8:L8"/>
  </mergeCells>
  <printOptions horizontalCentered="1" verticalCentered="1"/>
  <pageMargins left="0.70866141732283505" right="0.70866141732283505" top="0.196850393700787" bottom="0.196850393700787" header="0.31496062992126" footer="0.31496062992126"/>
  <pageSetup paperSize="9" scale="89" orientation="landscape" r:id="rId1"/>
  <headerFooter>
    <oddFooter>&amp;C- 107 -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32"/>
  <sheetViews>
    <sheetView view="pageBreakPreview" topLeftCell="A3" zoomScaleSheetLayoutView="100" workbookViewId="0">
      <selection activeCell="F9" sqref="F9:F20"/>
    </sheetView>
  </sheetViews>
  <sheetFormatPr defaultRowHeight="12.75" x14ac:dyDescent="0.2"/>
  <cols>
    <col min="1" max="1" width="8.28515625" customWidth="1"/>
    <col min="2" max="2" width="20.5703125" bestFit="1" customWidth="1"/>
    <col min="3" max="3" width="16.42578125" customWidth="1"/>
    <col min="4" max="4" width="21" customWidth="1"/>
    <col min="5" max="5" width="21.140625" customWidth="1"/>
    <col min="6" max="6" width="20.7109375" customWidth="1"/>
    <col min="7" max="7" width="23.5703125" customWidth="1"/>
    <col min="8" max="8" width="22.7109375" customWidth="1"/>
  </cols>
  <sheetData>
    <row r="1" spans="1:8" ht="18" x14ac:dyDescent="0.35">
      <c r="A1" s="861" t="s">
        <v>0</v>
      </c>
      <c r="B1" s="861"/>
      <c r="C1" s="861"/>
      <c r="D1" s="861"/>
      <c r="E1" s="861"/>
      <c r="F1" s="861"/>
      <c r="G1" s="861"/>
      <c r="H1" s="198" t="s">
        <v>251</v>
      </c>
    </row>
    <row r="2" spans="1:8" ht="21" x14ac:dyDescent="0.35">
      <c r="A2" s="862" t="s">
        <v>821</v>
      </c>
      <c r="B2" s="862"/>
      <c r="C2" s="862"/>
      <c r="D2" s="862"/>
      <c r="E2" s="862"/>
      <c r="F2" s="862"/>
      <c r="G2" s="862"/>
      <c r="H2" s="862"/>
    </row>
    <row r="3" spans="1:8" ht="15" x14ac:dyDescent="0.3">
      <c r="A3" s="200"/>
      <c r="B3" s="200"/>
    </row>
    <row r="4" spans="1:8" ht="18" customHeight="1" x14ac:dyDescent="0.35">
      <c r="A4" s="863" t="s">
        <v>966</v>
      </c>
      <c r="B4" s="863"/>
      <c r="C4" s="863"/>
      <c r="D4" s="863"/>
      <c r="E4" s="863"/>
      <c r="F4" s="863"/>
      <c r="G4" s="863"/>
      <c r="H4" s="863"/>
    </row>
    <row r="5" spans="1:8" ht="15" x14ac:dyDescent="0.3">
      <c r="A5" s="201" t="s">
        <v>756</v>
      </c>
      <c r="B5" s="201"/>
    </row>
    <row r="6" spans="1:8" ht="15" x14ac:dyDescent="0.3">
      <c r="A6" s="201"/>
      <c r="B6" s="201"/>
      <c r="G6" s="864" t="s">
        <v>853</v>
      </c>
      <c r="H6" s="864"/>
    </row>
    <row r="7" spans="1:8" ht="59.25" customHeight="1" x14ac:dyDescent="0.2">
      <c r="A7" s="317" t="s">
        <v>2</v>
      </c>
      <c r="B7" s="317" t="s">
        <v>3</v>
      </c>
      <c r="C7" s="379" t="s">
        <v>253</v>
      </c>
      <c r="D7" s="379" t="s">
        <v>254</v>
      </c>
      <c r="E7" s="379" t="s">
        <v>255</v>
      </c>
      <c r="F7" s="379" t="s">
        <v>256</v>
      </c>
      <c r="G7" s="379" t="s">
        <v>257</v>
      </c>
      <c r="H7" s="379" t="s">
        <v>258</v>
      </c>
    </row>
    <row r="8" spans="1:8" s="198" customFormat="1" ht="15" x14ac:dyDescent="0.25">
      <c r="A8" s="203" t="s">
        <v>259</v>
      </c>
      <c r="B8" s="203" t="s">
        <v>260</v>
      </c>
      <c r="C8" s="203" t="s">
        <v>261</v>
      </c>
      <c r="D8" s="203" t="s">
        <v>262</v>
      </c>
      <c r="E8" s="203" t="s">
        <v>263</v>
      </c>
      <c r="F8" s="203" t="s">
        <v>264</v>
      </c>
      <c r="G8" s="203" t="s">
        <v>265</v>
      </c>
      <c r="H8" s="203" t="s">
        <v>266</v>
      </c>
    </row>
    <row r="9" spans="1:8" x14ac:dyDescent="0.2">
      <c r="A9" s="8">
        <v>1</v>
      </c>
      <c r="B9" s="9" t="s">
        <v>757</v>
      </c>
      <c r="C9" s="332">
        <f>'AT3A_cvrg(Insti)_PY'!G12</f>
        <v>1322</v>
      </c>
      <c r="D9" s="332">
        <f>'AT3C_cvrg(Insti)_UPY '!G11</f>
        <v>660</v>
      </c>
      <c r="E9" s="332">
        <f>'AT3B_cvrg(Insti)_UPY '!G11</f>
        <v>7</v>
      </c>
      <c r="F9" s="332">
        <f>E9+D9+C9</f>
        <v>1989</v>
      </c>
      <c r="G9" s="332">
        <f>'AT3A_cvrg(Insti)_PY'!L12+'AT3B_cvrg(Insti)_UPY '!L11+'AT3C_cvrg(Insti)_UPY '!L11</f>
        <v>1985</v>
      </c>
      <c r="H9" s="653">
        <f>F9-G9</f>
        <v>4</v>
      </c>
    </row>
    <row r="10" spans="1:8" x14ac:dyDescent="0.2">
      <c r="A10" s="8">
        <v>2</v>
      </c>
      <c r="B10" s="9" t="s">
        <v>758</v>
      </c>
      <c r="C10" s="332">
        <f>'AT3A_cvrg(Insti)_PY'!G13</f>
        <v>663</v>
      </c>
      <c r="D10" s="332">
        <f>'AT3C_cvrg(Insti)_UPY '!G12</f>
        <v>283</v>
      </c>
      <c r="E10" s="332">
        <f>'AT3B_cvrg(Insti)_UPY '!G12</f>
        <v>4</v>
      </c>
      <c r="F10" s="332">
        <f t="shared" ref="F10:F19" si="0">E10+D10+C10</f>
        <v>950</v>
      </c>
      <c r="G10" s="332">
        <f>'AT3A_cvrg(Insti)_PY'!L13+'AT3B_cvrg(Insti)_UPY '!L12+'AT3C_cvrg(Insti)_UPY '!L12</f>
        <v>936</v>
      </c>
      <c r="H10" s="653">
        <f t="shared" ref="H10:H20" si="1">F10-G10</f>
        <v>14</v>
      </c>
    </row>
    <row r="11" spans="1:8" x14ac:dyDescent="0.2">
      <c r="A11" s="8">
        <v>3</v>
      </c>
      <c r="B11" s="9" t="s">
        <v>759</v>
      </c>
      <c r="C11" s="332">
        <f>'AT3A_cvrg(Insti)_PY'!G14</f>
        <v>1001</v>
      </c>
      <c r="D11" s="332">
        <f>'AT3C_cvrg(Insti)_UPY '!G13</f>
        <v>392</v>
      </c>
      <c r="E11" s="332">
        <f>'AT3B_cvrg(Insti)_UPY '!G13</f>
        <v>3</v>
      </c>
      <c r="F11" s="332">
        <f t="shared" si="0"/>
        <v>1396</v>
      </c>
      <c r="G11" s="332">
        <f>'AT3A_cvrg(Insti)_PY'!L14+'AT3B_cvrg(Insti)_UPY '!L13+'AT3C_cvrg(Insti)_UPY '!L13</f>
        <v>1396</v>
      </c>
      <c r="H11" s="653">
        <f t="shared" si="1"/>
        <v>0</v>
      </c>
    </row>
    <row r="12" spans="1:8" x14ac:dyDescent="0.2">
      <c r="A12" s="8">
        <v>4</v>
      </c>
      <c r="B12" s="9" t="s">
        <v>760</v>
      </c>
      <c r="C12" s="332">
        <f>'AT3A_cvrg(Insti)_PY'!G15</f>
        <v>533</v>
      </c>
      <c r="D12" s="332">
        <f>'AT3C_cvrg(Insti)_UPY '!G14</f>
        <v>283</v>
      </c>
      <c r="E12" s="332">
        <f>'AT3B_cvrg(Insti)_UPY '!G14</f>
        <v>0</v>
      </c>
      <c r="F12" s="332">
        <f t="shared" si="0"/>
        <v>816</v>
      </c>
      <c r="G12" s="332">
        <f>'AT3A_cvrg(Insti)_PY'!L15+'AT3B_cvrg(Insti)_UPY '!L14+'AT3C_cvrg(Insti)_UPY '!L14</f>
        <v>816</v>
      </c>
      <c r="H12" s="653">
        <f t="shared" si="1"/>
        <v>0</v>
      </c>
    </row>
    <row r="13" spans="1:8" x14ac:dyDescent="0.2">
      <c r="A13" s="8">
        <v>5</v>
      </c>
      <c r="B13" s="9" t="s">
        <v>761</v>
      </c>
      <c r="C13" s="332">
        <f>'AT3A_cvrg(Insti)_PY'!G16</f>
        <v>806</v>
      </c>
      <c r="D13" s="332">
        <f>'AT3C_cvrg(Insti)_UPY '!G15</f>
        <v>260</v>
      </c>
      <c r="E13" s="332">
        <f>'AT3B_cvrg(Insti)_UPY '!G15</f>
        <v>1</v>
      </c>
      <c r="F13" s="332">
        <f t="shared" si="0"/>
        <v>1067</v>
      </c>
      <c r="G13" s="332">
        <f>'AT3A_cvrg(Insti)_PY'!L16+'AT3B_cvrg(Insti)_UPY '!L15+'AT3C_cvrg(Insti)_UPY '!L15</f>
        <v>975</v>
      </c>
      <c r="H13" s="653">
        <f t="shared" si="1"/>
        <v>92</v>
      </c>
    </row>
    <row r="14" spans="1:8" x14ac:dyDescent="0.2">
      <c r="A14" s="332">
        <v>6</v>
      </c>
      <c r="B14" s="204" t="s">
        <v>762</v>
      </c>
      <c r="C14" s="332">
        <f>'AT3A_cvrg(Insti)_PY'!G17</f>
        <v>445</v>
      </c>
      <c r="D14" s="332">
        <f>'AT3C_cvrg(Insti)_UPY '!G16</f>
        <v>123</v>
      </c>
      <c r="E14" s="332">
        <f>'AT3B_cvrg(Insti)_UPY '!G16</f>
        <v>2</v>
      </c>
      <c r="F14" s="332">
        <f t="shared" si="0"/>
        <v>570</v>
      </c>
      <c r="G14" s="332">
        <f>'AT3A_cvrg(Insti)_PY'!L17+'AT3B_cvrg(Insti)_UPY '!L16+'AT3C_cvrg(Insti)_UPY '!L16</f>
        <v>569</v>
      </c>
      <c r="H14" s="653">
        <f t="shared" si="1"/>
        <v>1</v>
      </c>
    </row>
    <row r="15" spans="1:8" x14ac:dyDescent="0.2">
      <c r="A15" s="8">
        <v>7</v>
      </c>
      <c r="B15" s="9" t="s">
        <v>763</v>
      </c>
      <c r="C15" s="332">
        <f>'AT3A_cvrg(Insti)_PY'!G18</f>
        <v>451</v>
      </c>
      <c r="D15" s="332">
        <f>'AT3C_cvrg(Insti)_UPY '!G17</f>
        <v>173</v>
      </c>
      <c r="E15" s="332">
        <f>'AT3B_cvrg(Insti)_UPY '!G17</f>
        <v>0</v>
      </c>
      <c r="F15" s="332">
        <f t="shared" si="0"/>
        <v>624</v>
      </c>
      <c r="G15" s="332">
        <f>'AT3A_cvrg(Insti)_PY'!L18+'AT3B_cvrg(Insti)_UPY '!L17+'AT3C_cvrg(Insti)_UPY '!L17</f>
        <v>622</v>
      </c>
      <c r="H15" s="653">
        <f t="shared" si="1"/>
        <v>2</v>
      </c>
    </row>
    <row r="16" spans="1:8" x14ac:dyDescent="0.2">
      <c r="A16" s="8">
        <v>8</v>
      </c>
      <c r="B16" s="9" t="s">
        <v>764</v>
      </c>
      <c r="C16" s="332">
        <f>'AT3A_cvrg(Insti)_PY'!G19</f>
        <v>602</v>
      </c>
      <c r="D16" s="332">
        <f>'AT3C_cvrg(Insti)_UPY '!G18</f>
        <v>195</v>
      </c>
      <c r="E16" s="332">
        <f>'AT3B_cvrg(Insti)_UPY '!G18</f>
        <v>14</v>
      </c>
      <c r="F16" s="332">
        <f t="shared" si="0"/>
        <v>811</v>
      </c>
      <c r="G16" s="332">
        <f>'AT3A_cvrg(Insti)_PY'!L19+'AT3B_cvrg(Insti)_UPY '!L18+'AT3C_cvrg(Insti)_UPY '!L18</f>
        <v>811</v>
      </c>
      <c r="H16" s="653">
        <f t="shared" si="1"/>
        <v>0</v>
      </c>
    </row>
    <row r="17" spans="1:11" x14ac:dyDescent="0.2">
      <c r="A17" s="333">
        <v>9</v>
      </c>
      <c r="B17" s="9" t="s">
        <v>765</v>
      </c>
      <c r="C17" s="332">
        <f>'AT3A_cvrg(Insti)_PY'!G20</f>
        <v>1360</v>
      </c>
      <c r="D17" s="332">
        <f>'AT3C_cvrg(Insti)_UPY '!G19</f>
        <v>537</v>
      </c>
      <c r="E17" s="332">
        <f>'AT3B_cvrg(Insti)_UPY '!G19</f>
        <v>0</v>
      </c>
      <c r="F17" s="332">
        <f t="shared" si="0"/>
        <v>1897</v>
      </c>
      <c r="G17" s="332">
        <f>'AT3A_cvrg(Insti)_PY'!L20+'AT3B_cvrg(Insti)_UPY '!L19+'AT3C_cvrg(Insti)_UPY '!L19</f>
        <v>1885</v>
      </c>
      <c r="H17" s="653">
        <f t="shared" si="1"/>
        <v>12</v>
      </c>
    </row>
    <row r="18" spans="1:11" x14ac:dyDescent="0.2">
      <c r="A18" s="8">
        <v>10</v>
      </c>
      <c r="B18" s="9" t="s">
        <v>766</v>
      </c>
      <c r="C18" s="332">
        <f>'AT3A_cvrg(Insti)_PY'!G21</f>
        <v>525</v>
      </c>
      <c r="D18" s="332">
        <f>'AT3C_cvrg(Insti)_UPY '!G20</f>
        <v>182</v>
      </c>
      <c r="E18" s="332">
        <f>'AT3B_cvrg(Insti)_UPY '!G20</f>
        <v>0</v>
      </c>
      <c r="F18" s="332">
        <f t="shared" si="0"/>
        <v>707</v>
      </c>
      <c r="G18" s="332">
        <f>'AT3A_cvrg(Insti)_PY'!L21+'AT3B_cvrg(Insti)_UPY '!L20+'AT3C_cvrg(Insti)_UPY '!L20</f>
        <v>707</v>
      </c>
      <c r="H18" s="653">
        <f t="shared" si="1"/>
        <v>0</v>
      </c>
    </row>
    <row r="19" spans="1:11" x14ac:dyDescent="0.2">
      <c r="A19" s="8">
        <v>11</v>
      </c>
      <c r="B19" s="9" t="s">
        <v>767</v>
      </c>
      <c r="C19" s="332">
        <f>'AT3A_cvrg(Insti)_PY'!G22</f>
        <v>668</v>
      </c>
      <c r="D19" s="332">
        <f>'AT3C_cvrg(Insti)_UPY '!G21</f>
        <v>308</v>
      </c>
      <c r="E19" s="332">
        <f>'AT3B_cvrg(Insti)_UPY '!G21</f>
        <v>0</v>
      </c>
      <c r="F19" s="332">
        <f t="shared" si="0"/>
        <v>976</v>
      </c>
      <c r="G19" s="332">
        <f>'AT3A_cvrg(Insti)_PY'!L22+'AT3B_cvrg(Insti)_UPY '!L21+'AT3C_cvrg(Insti)_UPY '!L21</f>
        <v>976</v>
      </c>
      <c r="H19" s="653">
        <f t="shared" si="1"/>
        <v>0</v>
      </c>
    </row>
    <row r="20" spans="1:11" x14ac:dyDescent="0.2">
      <c r="A20" s="746" t="s">
        <v>17</v>
      </c>
      <c r="B20" s="747"/>
      <c r="C20" s="324">
        <f>SUM(C9:C19)</f>
        <v>8376</v>
      </c>
      <c r="D20" s="324">
        <f t="shared" ref="D20:G20" si="2">SUM(D9:D19)</f>
        <v>3396</v>
      </c>
      <c r="E20" s="324">
        <f t="shared" si="2"/>
        <v>31</v>
      </c>
      <c r="F20" s="324">
        <f t="shared" si="2"/>
        <v>11803</v>
      </c>
      <c r="G20" s="324">
        <f t="shared" si="2"/>
        <v>11678</v>
      </c>
      <c r="H20" s="654">
        <f t="shared" si="1"/>
        <v>125</v>
      </c>
    </row>
    <row r="21" spans="1:11" x14ac:dyDescent="0.2">
      <c r="A21" s="205" t="s">
        <v>267</v>
      </c>
    </row>
    <row r="22" spans="1:11" s="735" customFormat="1" ht="48" customHeight="1" x14ac:dyDescent="0.2">
      <c r="A22" s="734" t="s">
        <v>806</v>
      </c>
      <c r="B22" s="860" t="s">
        <v>1003</v>
      </c>
      <c r="C22" s="860"/>
      <c r="D22" s="860"/>
      <c r="E22" s="860"/>
      <c r="F22" s="860"/>
      <c r="G22" s="860"/>
      <c r="H22" s="860"/>
    </row>
    <row r="23" spans="1:11" x14ac:dyDescent="0.2">
      <c r="A23" s="205"/>
      <c r="B23" s="67"/>
    </row>
    <row r="24" spans="1:11" x14ac:dyDescent="0.2">
      <c r="A24" s="205"/>
      <c r="B24" s="67"/>
      <c r="G24">
        <f>F20-G20</f>
        <v>125</v>
      </c>
    </row>
    <row r="25" spans="1:11" x14ac:dyDescent="0.2">
      <c r="A25" s="205"/>
      <c r="B25" s="67"/>
    </row>
    <row r="26" spans="1:11" x14ac:dyDescent="0.2">
      <c r="A26" s="205"/>
      <c r="B26" s="67"/>
    </row>
    <row r="27" spans="1:11" x14ac:dyDescent="0.2">
      <c r="A27" s="205"/>
      <c r="B27" s="648"/>
    </row>
    <row r="28" spans="1:11" ht="15" customHeight="1" x14ac:dyDescent="0.2">
      <c r="A28" s="206"/>
      <c r="B28" s="206"/>
      <c r="C28" s="206"/>
      <c r="D28" s="206"/>
      <c r="F28" s="335"/>
      <c r="G28" s="335"/>
      <c r="H28" s="363" t="s">
        <v>12</v>
      </c>
    </row>
    <row r="29" spans="1:11" ht="15" customHeight="1" x14ac:dyDescent="0.2">
      <c r="A29" s="206"/>
      <c r="B29" s="206"/>
      <c r="C29" s="206"/>
      <c r="D29" s="206"/>
      <c r="E29" s="335"/>
      <c r="F29" s="335"/>
      <c r="G29" s="335"/>
      <c r="H29" s="363" t="s">
        <v>988</v>
      </c>
    </row>
    <row r="30" spans="1:11" ht="15" customHeight="1" x14ac:dyDescent="0.2">
      <c r="A30" s="206"/>
      <c r="B30" s="206"/>
      <c r="C30" s="206"/>
      <c r="D30" s="206"/>
      <c r="E30" s="362"/>
      <c r="F30" s="334"/>
      <c r="G30" s="334"/>
      <c r="H30" s="363" t="s">
        <v>775</v>
      </c>
    </row>
    <row r="31" spans="1:11" x14ac:dyDescent="0.2">
      <c r="A31" s="206" t="s">
        <v>11</v>
      </c>
      <c r="C31" s="206"/>
      <c r="D31" s="206"/>
      <c r="F31" s="339" t="s">
        <v>83</v>
      </c>
      <c r="G31" s="339"/>
      <c r="H31" s="339"/>
    </row>
    <row r="32" spans="1:11" x14ac:dyDescent="0.2">
      <c r="A32" s="206"/>
      <c r="B32" s="206"/>
      <c r="C32" s="206"/>
      <c r="D32" s="206"/>
      <c r="E32" s="206"/>
      <c r="F32" s="206"/>
      <c r="G32" s="206"/>
      <c r="H32" s="206"/>
      <c r="I32" s="206"/>
      <c r="J32" s="206"/>
      <c r="K32" s="206"/>
    </row>
  </sheetData>
  <mergeCells count="6">
    <mergeCell ref="B22:H22"/>
    <mergeCell ref="A1:G1"/>
    <mergeCell ref="A2:H2"/>
    <mergeCell ref="A4:H4"/>
    <mergeCell ref="G6:H6"/>
    <mergeCell ref="A20:B20"/>
  </mergeCells>
  <printOptions horizontalCentered="1" verticalCentered="1"/>
  <pageMargins left="0.70866141732283505" right="0.70866141732283505" top="0.196850393700787" bottom="0.196850393700787" header="0.31496062992126" footer="0.31496062992126"/>
  <pageSetup paperSize="9" scale="86" orientation="landscape" r:id="rId1"/>
  <headerFooter>
    <oddFooter>&amp;C- 45 -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41"/>
  <sheetViews>
    <sheetView view="pageBreakPreview" topLeftCell="B10" zoomScaleSheetLayoutView="100" workbookViewId="0">
      <selection activeCell="S12" sqref="S12:S22"/>
    </sheetView>
  </sheetViews>
  <sheetFormatPr defaultRowHeight="12.75" x14ac:dyDescent="0.2"/>
  <cols>
    <col min="1" max="1" width="8" customWidth="1"/>
    <col min="2" max="2" width="20.5703125" bestFit="1"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2" customWidth="1"/>
    <col min="15" max="15" width="9.140625" style="678"/>
  </cols>
  <sheetData>
    <row r="1" spans="1:19" ht="12.75" customHeight="1" x14ac:dyDescent="0.2">
      <c r="D1" s="789"/>
      <c r="E1" s="789"/>
      <c r="F1" s="789"/>
      <c r="G1" s="789"/>
      <c r="H1" s="789"/>
      <c r="I1" s="789"/>
      <c r="L1" s="873" t="s">
        <v>88</v>
      </c>
      <c r="M1" s="873"/>
    </row>
    <row r="2" spans="1:19" ht="15.75" x14ac:dyDescent="0.25">
      <c r="A2" s="786" t="s">
        <v>0</v>
      </c>
      <c r="B2" s="786"/>
      <c r="C2" s="786"/>
      <c r="D2" s="786"/>
      <c r="E2" s="786"/>
      <c r="F2" s="786"/>
      <c r="G2" s="786"/>
      <c r="H2" s="786"/>
      <c r="I2" s="786"/>
      <c r="J2" s="786"/>
      <c r="K2" s="786"/>
      <c r="L2" s="786"/>
      <c r="M2" s="786"/>
    </row>
    <row r="3" spans="1:19" ht="20.25" x14ac:dyDescent="0.3">
      <c r="A3" s="787" t="s">
        <v>821</v>
      </c>
      <c r="B3" s="787"/>
      <c r="C3" s="787"/>
      <c r="D3" s="787"/>
      <c r="E3" s="787"/>
      <c r="F3" s="787"/>
      <c r="G3" s="787"/>
      <c r="H3" s="787"/>
      <c r="I3" s="787"/>
      <c r="J3" s="787"/>
      <c r="K3" s="787"/>
      <c r="L3" s="787"/>
      <c r="M3" s="787"/>
    </row>
    <row r="4" spans="1:19" ht="11.25" customHeight="1" x14ac:dyDescent="0.2"/>
    <row r="5" spans="1:19" ht="15.75" x14ac:dyDescent="0.25">
      <c r="A5" s="786" t="s">
        <v>885</v>
      </c>
      <c r="B5" s="786"/>
      <c r="C5" s="786"/>
      <c r="D5" s="786"/>
      <c r="E5" s="786"/>
      <c r="F5" s="786"/>
      <c r="G5" s="786"/>
      <c r="H5" s="786"/>
      <c r="I5" s="786"/>
      <c r="J5" s="786"/>
      <c r="K5" s="786"/>
      <c r="L5" s="786"/>
      <c r="M5" s="786"/>
    </row>
    <row r="7" spans="1:19" x14ac:dyDescent="0.2">
      <c r="A7" s="791" t="s">
        <v>756</v>
      </c>
      <c r="B7" s="791"/>
      <c r="K7" s="109"/>
    </row>
    <row r="8" spans="1:19" x14ac:dyDescent="0.2">
      <c r="A8" s="30"/>
      <c r="B8" s="30"/>
      <c r="K8" s="99"/>
      <c r="L8" s="870" t="s">
        <v>853</v>
      </c>
      <c r="M8" s="870"/>
      <c r="N8" s="870"/>
    </row>
    <row r="9" spans="1:19" ht="15.75" customHeight="1" x14ac:dyDescent="0.2">
      <c r="A9" s="871" t="s">
        <v>2</v>
      </c>
      <c r="B9" s="871" t="s">
        <v>3</v>
      </c>
      <c r="C9" s="750" t="s">
        <v>4</v>
      </c>
      <c r="D9" s="750"/>
      <c r="E9" s="750"/>
      <c r="F9" s="746"/>
      <c r="G9" s="866"/>
      <c r="H9" s="798" t="s">
        <v>102</v>
      </c>
      <c r="I9" s="798"/>
      <c r="J9" s="798"/>
      <c r="K9" s="798"/>
      <c r="L9" s="798"/>
      <c r="M9" s="871" t="s">
        <v>132</v>
      </c>
      <c r="N9" s="776" t="s">
        <v>133</v>
      </c>
    </row>
    <row r="10" spans="1:19" ht="38.25" x14ac:dyDescent="0.2">
      <c r="A10" s="872"/>
      <c r="B10" s="872"/>
      <c r="C10" s="5" t="s">
        <v>5</v>
      </c>
      <c r="D10" s="5" t="s">
        <v>6</v>
      </c>
      <c r="E10" s="5" t="s">
        <v>355</v>
      </c>
      <c r="F10" s="7" t="s">
        <v>100</v>
      </c>
      <c r="G10" s="6" t="s">
        <v>356</v>
      </c>
      <c r="H10" s="5" t="s">
        <v>5</v>
      </c>
      <c r="I10" s="5" t="s">
        <v>6</v>
      </c>
      <c r="J10" s="5" t="s">
        <v>355</v>
      </c>
      <c r="K10" s="7" t="s">
        <v>100</v>
      </c>
      <c r="L10" s="7" t="s">
        <v>357</v>
      </c>
      <c r="M10" s="872"/>
      <c r="N10" s="776"/>
      <c r="R10" s="12"/>
      <c r="S10" s="12"/>
    </row>
    <row r="11" spans="1:19" s="14" customFormat="1" x14ac:dyDescent="0.2">
      <c r="A11" s="5">
        <v>1</v>
      </c>
      <c r="B11" s="5">
        <v>2</v>
      </c>
      <c r="C11" s="5">
        <v>3</v>
      </c>
      <c r="D11" s="5">
        <v>4</v>
      </c>
      <c r="E11" s="5">
        <v>5</v>
      </c>
      <c r="F11" s="5">
        <v>6</v>
      </c>
      <c r="G11" s="5">
        <v>7</v>
      </c>
      <c r="H11" s="5">
        <v>8</v>
      </c>
      <c r="I11" s="5">
        <v>9</v>
      </c>
      <c r="J11" s="5">
        <v>10</v>
      </c>
      <c r="K11" s="5">
        <v>11</v>
      </c>
      <c r="L11" s="5">
        <v>12</v>
      </c>
      <c r="M11" s="5">
        <v>13</v>
      </c>
      <c r="N11" s="5">
        <v>14</v>
      </c>
      <c r="O11" s="676"/>
    </row>
    <row r="12" spans="1:19" x14ac:dyDescent="0.2">
      <c r="A12" s="8">
        <v>1</v>
      </c>
      <c r="B12" s="9" t="s">
        <v>757</v>
      </c>
      <c r="C12" s="579">
        <v>588</v>
      </c>
      <c r="D12" s="579">
        <v>707</v>
      </c>
      <c r="E12" s="579">
        <v>27</v>
      </c>
      <c r="F12" s="579">
        <v>0</v>
      </c>
      <c r="G12" s="579">
        <f>F12+E12+D12+C12</f>
        <v>1322</v>
      </c>
      <c r="H12" s="579">
        <v>588</v>
      </c>
      <c r="I12" s="579">
        <v>706</v>
      </c>
      <c r="J12" s="579">
        <v>25</v>
      </c>
      <c r="K12" s="579">
        <v>0</v>
      </c>
      <c r="L12" s="579">
        <f>K12+J12+I12+H12</f>
        <v>1319</v>
      </c>
      <c r="M12" s="579">
        <f>G12-L12</f>
        <v>3</v>
      </c>
      <c r="N12" s="867"/>
      <c r="O12" s="680">
        <v>1319</v>
      </c>
      <c r="P12" s="692">
        <v>588</v>
      </c>
      <c r="Q12" s="692">
        <v>706</v>
      </c>
      <c r="R12">
        <v>25</v>
      </c>
      <c r="S12">
        <f>H12+I12+'AT3B_cvrg(Insti)_UPY '!H11+'AT3B_cvrg(Insti)_UPY '!I11+'AT3C_cvrg(Insti)_UPY '!H11+'AT3C_cvrg(Insti)_UPY '!I11</f>
        <v>1940</v>
      </c>
    </row>
    <row r="13" spans="1:19" x14ac:dyDescent="0.2">
      <c r="A13" s="8">
        <v>2</v>
      </c>
      <c r="B13" s="9" t="s">
        <v>758</v>
      </c>
      <c r="C13" s="579">
        <v>473</v>
      </c>
      <c r="D13" s="579">
        <v>170</v>
      </c>
      <c r="E13" s="579">
        <v>20</v>
      </c>
      <c r="F13" s="579">
        <v>0</v>
      </c>
      <c r="G13" s="579">
        <f t="shared" ref="G13:G22" si="0">F13+E13+D13+C13</f>
        <v>663</v>
      </c>
      <c r="H13" s="579">
        <v>466</v>
      </c>
      <c r="I13" s="579">
        <v>170</v>
      </c>
      <c r="J13" s="579">
        <v>20</v>
      </c>
      <c r="K13" s="579">
        <v>0</v>
      </c>
      <c r="L13" s="579">
        <f t="shared" ref="L13:L21" si="1">K13+J13+I13+H13</f>
        <v>656</v>
      </c>
      <c r="M13" s="579">
        <f t="shared" ref="M13:M22" si="2">G13-L13</f>
        <v>7</v>
      </c>
      <c r="N13" s="868"/>
      <c r="O13" s="680">
        <v>659</v>
      </c>
      <c r="P13" s="681">
        <v>465</v>
      </c>
      <c r="Q13" s="673">
        <v>174</v>
      </c>
      <c r="R13">
        <v>20</v>
      </c>
      <c r="S13">
        <f>H13+I13+'AT3B_cvrg(Insti)_UPY '!H12+'AT3B_cvrg(Insti)_UPY '!I12+'AT3C_cvrg(Insti)_UPY '!H12+'AT3C_cvrg(Insti)_UPY '!I12</f>
        <v>905</v>
      </c>
    </row>
    <row r="14" spans="1:19" x14ac:dyDescent="0.2">
      <c r="A14" s="8">
        <v>3</v>
      </c>
      <c r="B14" s="9" t="s">
        <v>759</v>
      </c>
      <c r="C14" s="581">
        <v>502</v>
      </c>
      <c r="D14" s="581">
        <v>492</v>
      </c>
      <c r="E14" s="581">
        <v>7</v>
      </c>
      <c r="F14" s="579">
        <v>0</v>
      </c>
      <c r="G14" s="579">
        <f t="shared" si="0"/>
        <v>1001</v>
      </c>
      <c r="H14" s="587">
        <v>502</v>
      </c>
      <c r="I14" s="587">
        <v>492</v>
      </c>
      <c r="J14" s="587">
        <v>7</v>
      </c>
      <c r="K14" s="579">
        <v>0</v>
      </c>
      <c r="L14" s="579">
        <f t="shared" si="1"/>
        <v>1001</v>
      </c>
      <c r="M14" s="579">
        <f t="shared" si="2"/>
        <v>0</v>
      </c>
      <c r="N14" s="868"/>
      <c r="O14" s="680">
        <v>1001</v>
      </c>
      <c r="P14" s="673">
        <v>502</v>
      </c>
      <c r="Q14" s="673">
        <v>492</v>
      </c>
      <c r="R14">
        <v>7</v>
      </c>
      <c r="S14">
        <f>H14+I14+'AT3B_cvrg(Insti)_UPY '!H13+'AT3B_cvrg(Insti)_UPY '!I13+'AT3C_cvrg(Insti)_UPY '!H13+'AT3C_cvrg(Insti)_UPY '!I13</f>
        <v>1388</v>
      </c>
    </row>
    <row r="15" spans="1:19" x14ac:dyDescent="0.2">
      <c r="A15" s="8">
        <v>4</v>
      </c>
      <c r="B15" s="9" t="s">
        <v>760</v>
      </c>
      <c r="C15" s="579">
        <v>244</v>
      </c>
      <c r="D15" s="579">
        <v>218</v>
      </c>
      <c r="E15" s="579">
        <v>71</v>
      </c>
      <c r="F15" s="579">
        <v>0</v>
      </c>
      <c r="G15" s="579">
        <f t="shared" si="0"/>
        <v>533</v>
      </c>
      <c r="H15" s="579">
        <v>244</v>
      </c>
      <c r="I15" s="579">
        <v>218</v>
      </c>
      <c r="J15" s="579">
        <v>71</v>
      </c>
      <c r="K15" s="579">
        <v>0</v>
      </c>
      <c r="L15" s="579">
        <f t="shared" si="1"/>
        <v>533</v>
      </c>
      <c r="M15" s="579">
        <f t="shared" si="2"/>
        <v>0</v>
      </c>
      <c r="N15" s="868"/>
      <c r="O15" s="680">
        <v>533</v>
      </c>
      <c r="P15" s="673">
        <v>244</v>
      </c>
      <c r="Q15" s="673">
        <v>218</v>
      </c>
      <c r="R15">
        <v>71</v>
      </c>
      <c r="S15">
        <f>H15+I15+'AT3B_cvrg(Insti)_UPY '!H14+'AT3B_cvrg(Insti)_UPY '!I14+'AT3C_cvrg(Insti)_UPY '!H14+'AT3C_cvrg(Insti)_UPY '!I14</f>
        <v>724</v>
      </c>
    </row>
    <row r="16" spans="1:19" x14ac:dyDescent="0.2">
      <c r="A16" s="8">
        <v>5</v>
      </c>
      <c r="B16" s="9" t="s">
        <v>761</v>
      </c>
      <c r="C16" s="579">
        <v>524</v>
      </c>
      <c r="D16" s="579">
        <v>174</v>
      </c>
      <c r="E16" s="579">
        <v>108</v>
      </c>
      <c r="F16" s="579">
        <v>0</v>
      </c>
      <c r="G16" s="579">
        <f t="shared" si="0"/>
        <v>806</v>
      </c>
      <c r="H16" s="579">
        <v>522</v>
      </c>
      <c r="I16" s="579">
        <v>135</v>
      </c>
      <c r="J16" s="579">
        <v>57</v>
      </c>
      <c r="K16" s="579">
        <v>0</v>
      </c>
      <c r="L16" s="579">
        <f t="shared" si="1"/>
        <v>714</v>
      </c>
      <c r="M16" s="579">
        <f t="shared" si="2"/>
        <v>92</v>
      </c>
      <c r="N16" s="868"/>
      <c r="O16" s="680">
        <v>816</v>
      </c>
      <c r="P16" s="681">
        <v>522</v>
      </c>
      <c r="Q16" s="673">
        <v>175</v>
      </c>
      <c r="R16">
        <v>119</v>
      </c>
      <c r="S16">
        <f>H16+I16+'AT3B_cvrg(Insti)_UPY '!H15+'AT3B_cvrg(Insti)_UPY '!I15+'AT3C_cvrg(Insti)_UPY '!H15+'AT3C_cvrg(Insti)_UPY '!I15</f>
        <v>897</v>
      </c>
    </row>
    <row r="17" spans="1:19" x14ac:dyDescent="0.2">
      <c r="A17" s="332">
        <v>6</v>
      </c>
      <c r="B17" s="204" t="s">
        <v>762</v>
      </c>
      <c r="C17" s="579">
        <v>344</v>
      </c>
      <c r="D17" s="579">
        <v>94</v>
      </c>
      <c r="E17" s="579">
        <v>7</v>
      </c>
      <c r="F17" s="579">
        <v>0</v>
      </c>
      <c r="G17" s="579">
        <f t="shared" si="0"/>
        <v>445</v>
      </c>
      <c r="H17" s="579">
        <v>344</v>
      </c>
      <c r="I17" s="579">
        <v>93</v>
      </c>
      <c r="J17" s="579">
        <v>7</v>
      </c>
      <c r="K17" s="579">
        <v>0</v>
      </c>
      <c r="L17" s="579">
        <f t="shared" si="1"/>
        <v>444</v>
      </c>
      <c r="M17" s="579">
        <f t="shared" si="2"/>
        <v>1</v>
      </c>
      <c r="N17" s="868"/>
      <c r="O17" s="680">
        <v>444</v>
      </c>
      <c r="P17" s="681">
        <v>344</v>
      </c>
      <c r="Q17" s="673">
        <v>93</v>
      </c>
      <c r="R17">
        <v>7</v>
      </c>
      <c r="S17">
        <f>H17+I17+'AT3B_cvrg(Insti)_UPY '!H16+'AT3B_cvrg(Insti)_UPY '!I16+'AT3C_cvrg(Insti)_UPY '!H16+'AT3C_cvrg(Insti)_UPY '!I16</f>
        <v>561</v>
      </c>
    </row>
    <row r="18" spans="1:19" x14ac:dyDescent="0.2">
      <c r="A18" s="8">
        <v>7</v>
      </c>
      <c r="B18" s="9" t="s">
        <v>763</v>
      </c>
      <c r="C18" s="579">
        <v>373</v>
      </c>
      <c r="D18" s="579">
        <v>78</v>
      </c>
      <c r="E18" s="579">
        <v>0</v>
      </c>
      <c r="F18" s="579">
        <v>0</v>
      </c>
      <c r="G18" s="579">
        <f t="shared" si="0"/>
        <v>451</v>
      </c>
      <c r="H18" s="579">
        <v>373</v>
      </c>
      <c r="I18" s="579">
        <v>76</v>
      </c>
      <c r="J18" s="579">
        <v>0</v>
      </c>
      <c r="K18" s="579">
        <v>0</v>
      </c>
      <c r="L18" s="579">
        <f t="shared" si="1"/>
        <v>449</v>
      </c>
      <c r="M18" s="579">
        <f t="shared" si="2"/>
        <v>2</v>
      </c>
      <c r="N18" s="868"/>
      <c r="O18" s="680">
        <v>452</v>
      </c>
      <c r="P18" s="681">
        <v>373</v>
      </c>
      <c r="Q18" s="673">
        <v>76</v>
      </c>
      <c r="R18">
        <v>3</v>
      </c>
      <c r="S18">
        <f>H18+I18+'AT3B_cvrg(Insti)_UPY '!H17+'AT3B_cvrg(Insti)_UPY '!I17+'AT3C_cvrg(Insti)_UPY '!H17+'AT3C_cvrg(Insti)_UPY '!I17</f>
        <v>622</v>
      </c>
    </row>
    <row r="19" spans="1:19" x14ac:dyDescent="0.2">
      <c r="A19" s="8">
        <v>8</v>
      </c>
      <c r="B19" s="9" t="s">
        <v>764</v>
      </c>
      <c r="C19" s="579">
        <v>423</v>
      </c>
      <c r="D19" s="579">
        <v>159</v>
      </c>
      <c r="E19" s="579">
        <v>20</v>
      </c>
      <c r="F19" s="579">
        <v>0</v>
      </c>
      <c r="G19" s="579">
        <f t="shared" si="0"/>
        <v>602</v>
      </c>
      <c r="H19" s="579">
        <v>423</v>
      </c>
      <c r="I19" s="579">
        <v>159</v>
      </c>
      <c r="J19" s="579">
        <v>20</v>
      </c>
      <c r="K19" s="579">
        <v>0</v>
      </c>
      <c r="L19" s="579">
        <f t="shared" si="1"/>
        <v>602</v>
      </c>
      <c r="M19" s="579">
        <f t="shared" si="2"/>
        <v>0</v>
      </c>
      <c r="N19" s="868"/>
      <c r="O19" s="680">
        <v>602</v>
      </c>
      <c r="P19" s="673">
        <v>423</v>
      </c>
      <c r="Q19" s="673">
        <v>159</v>
      </c>
      <c r="R19">
        <v>20</v>
      </c>
      <c r="S19">
        <f>H19+I19+'AT3B_cvrg(Insti)_UPY '!H18+'AT3B_cvrg(Insti)_UPY '!I18+'AT3C_cvrg(Insti)_UPY '!H18+'AT3C_cvrg(Insti)_UPY '!I18</f>
        <v>787</v>
      </c>
    </row>
    <row r="20" spans="1:19" x14ac:dyDescent="0.2">
      <c r="A20" s="333">
        <v>9</v>
      </c>
      <c r="B20" s="9" t="s">
        <v>765</v>
      </c>
      <c r="C20" s="579">
        <v>1055</v>
      </c>
      <c r="D20" s="579">
        <v>180</v>
      </c>
      <c r="E20" s="579">
        <v>125</v>
      </c>
      <c r="F20" s="579">
        <v>0</v>
      </c>
      <c r="G20" s="579">
        <f t="shared" si="0"/>
        <v>1360</v>
      </c>
      <c r="H20" s="579">
        <v>1055</v>
      </c>
      <c r="I20" s="579">
        <v>180</v>
      </c>
      <c r="J20" s="579">
        <v>118</v>
      </c>
      <c r="K20" s="579">
        <v>0</v>
      </c>
      <c r="L20" s="579">
        <f t="shared" si="1"/>
        <v>1353</v>
      </c>
      <c r="M20" s="579">
        <f t="shared" si="2"/>
        <v>7</v>
      </c>
      <c r="N20" s="868"/>
      <c r="O20" s="680">
        <v>1360</v>
      </c>
      <c r="P20" s="673">
        <v>1055</v>
      </c>
      <c r="Q20" s="673">
        <v>180</v>
      </c>
      <c r="R20">
        <v>125</v>
      </c>
      <c r="S20">
        <f>H20+I20+'AT3B_cvrg(Insti)_UPY '!H19+'AT3B_cvrg(Insti)_UPY '!I19+'AT3C_cvrg(Insti)_UPY '!H19+'AT3C_cvrg(Insti)_UPY '!I19</f>
        <v>1734</v>
      </c>
    </row>
    <row r="21" spans="1:19" x14ac:dyDescent="0.2">
      <c r="A21" s="8">
        <v>10</v>
      </c>
      <c r="B21" s="9" t="s">
        <v>766</v>
      </c>
      <c r="C21" s="579">
        <v>374</v>
      </c>
      <c r="D21" s="579">
        <v>106</v>
      </c>
      <c r="E21" s="579">
        <v>45</v>
      </c>
      <c r="F21" s="579">
        <v>0</v>
      </c>
      <c r="G21" s="579">
        <f t="shared" si="0"/>
        <v>525</v>
      </c>
      <c r="H21" s="579">
        <v>374</v>
      </c>
      <c r="I21" s="579">
        <v>106</v>
      </c>
      <c r="J21" s="579">
        <v>45</v>
      </c>
      <c r="K21" s="579">
        <v>0</v>
      </c>
      <c r="L21" s="579">
        <f t="shared" si="1"/>
        <v>525</v>
      </c>
      <c r="M21" s="579">
        <f t="shared" si="2"/>
        <v>0</v>
      </c>
      <c r="N21" s="868"/>
      <c r="O21" s="680">
        <v>525</v>
      </c>
      <c r="P21" s="673">
        <v>374</v>
      </c>
      <c r="Q21" s="673">
        <v>106</v>
      </c>
      <c r="R21">
        <v>45</v>
      </c>
      <c r="S21">
        <f>H21+I21+'AT3B_cvrg(Insti)_UPY '!H20+'AT3B_cvrg(Insti)_UPY '!I20+'AT3C_cvrg(Insti)_UPY '!H20+'AT3C_cvrg(Insti)_UPY '!I20</f>
        <v>654</v>
      </c>
    </row>
    <row r="22" spans="1:19" x14ac:dyDescent="0.2">
      <c r="A22" s="8">
        <v>11</v>
      </c>
      <c r="B22" s="9" t="s">
        <v>767</v>
      </c>
      <c r="C22" s="579">
        <v>547</v>
      </c>
      <c r="D22" s="579">
        <v>112</v>
      </c>
      <c r="E22" s="579">
        <v>9</v>
      </c>
      <c r="F22" s="579">
        <v>0</v>
      </c>
      <c r="G22" s="579">
        <f t="shared" si="0"/>
        <v>668</v>
      </c>
      <c r="H22" s="579">
        <v>547</v>
      </c>
      <c r="I22" s="579">
        <v>112</v>
      </c>
      <c r="J22" s="579">
        <v>9</v>
      </c>
      <c r="K22" s="579">
        <v>0</v>
      </c>
      <c r="L22" s="579">
        <f>K22+J22+I22+H22</f>
        <v>668</v>
      </c>
      <c r="M22" s="579">
        <f t="shared" si="2"/>
        <v>0</v>
      </c>
      <c r="N22" s="868"/>
      <c r="O22" s="680">
        <v>668</v>
      </c>
      <c r="P22" s="673">
        <v>547</v>
      </c>
      <c r="Q22" s="673">
        <v>112</v>
      </c>
      <c r="R22">
        <v>9</v>
      </c>
      <c r="S22">
        <f>H22+I22+'AT3B_cvrg(Insti)_UPY '!H21+'AT3B_cvrg(Insti)_UPY '!I21+'AT3C_cvrg(Insti)_UPY '!H21+'AT3C_cvrg(Insti)_UPY '!I21</f>
        <v>953</v>
      </c>
    </row>
    <row r="23" spans="1:19" s="14" customFormat="1" x14ac:dyDescent="0.2">
      <c r="A23" s="746" t="s">
        <v>17</v>
      </c>
      <c r="B23" s="747"/>
      <c r="C23" s="578">
        <f t="shared" ref="C23:F23" si="3">SUM(C12:C22)</f>
        <v>5447</v>
      </c>
      <c r="D23" s="578">
        <f t="shared" si="3"/>
        <v>2490</v>
      </c>
      <c r="E23" s="578">
        <f t="shared" si="3"/>
        <v>439</v>
      </c>
      <c r="F23" s="578">
        <f t="shared" si="3"/>
        <v>0</v>
      </c>
      <c r="G23" s="578">
        <f>SUM(G12:G22)</f>
        <v>8376</v>
      </c>
      <c r="H23" s="578">
        <f t="shared" ref="H23" si="4">SUM(H12:H22)</f>
        <v>5438</v>
      </c>
      <c r="I23" s="578">
        <f t="shared" ref="I23" si="5">SUM(I12:I22)</f>
        <v>2447</v>
      </c>
      <c r="J23" s="578">
        <f t="shared" ref="J23" si="6">SUM(J12:J22)</f>
        <v>379</v>
      </c>
      <c r="K23" s="578">
        <f t="shared" ref="K23" si="7">SUM(K12:K22)</f>
        <v>0</v>
      </c>
      <c r="L23" s="578">
        <f>SUM(L12:L22)</f>
        <v>8264</v>
      </c>
      <c r="M23" s="578">
        <f>SUM(M12:M22)</f>
        <v>112</v>
      </c>
      <c r="N23" s="869"/>
      <c r="O23" s="684">
        <f>SUM(O12:O22)</f>
        <v>8379</v>
      </c>
      <c r="P23" s="684">
        <f>SUM(P12:P22)</f>
        <v>5437</v>
      </c>
      <c r="Q23" s="684">
        <f t="shared" ref="Q23:R23" si="8">SUM(Q12:Q22)</f>
        <v>2491</v>
      </c>
      <c r="R23" s="684">
        <f t="shared" si="8"/>
        <v>451</v>
      </c>
      <c r="S23">
        <f>H23+I23+'AT3B_cvrg(Insti)_UPY '!H22+'AT3B_cvrg(Insti)_UPY '!I22+'AT3C_cvrg(Insti)_UPY '!H22+'AT3C_cvrg(Insti)_UPY '!I22</f>
        <v>11165</v>
      </c>
    </row>
    <row r="24" spans="1:19" x14ac:dyDescent="0.2">
      <c r="A24" s="11"/>
      <c r="B24" s="12"/>
      <c r="C24" s="12"/>
      <c r="D24" s="12"/>
      <c r="E24" s="12"/>
      <c r="F24" s="12"/>
      <c r="G24" s="12"/>
      <c r="H24" s="12"/>
      <c r="I24" s="12"/>
      <c r="J24" s="12"/>
      <c r="K24" s="12"/>
      <c r="L24" s="12"/>
      <c r="M24" s="12"/>
      <c r="O24" s="678">
        <f>O23-G23</f>
        <v>3</v>
      </c>
      <c r="P24">
        <f>C23-P23</f>
        <v>10</v>
      </c>
      <c r="Q24">
        <f t="shared" ref="Q24:R24" si="9">D23-Q23</f>
        <v>-1</v>
      </c>
      <c r="R24">
        <f t="shared" si="9"/>
        <v>-12</v>
      </c>
    </row>
    <row r="25" spans="1:19" x14ac:dyDescent="0.2">
      <c r="A25" s="10" t="s">
        <v>7</v>
      </c>
    </row>
    <row r="26" spans="1:19" x14ac:dyDescent="0.2">
      <c r="A26" t="s">
        <v>8</v>
      </c>
    </row>
    <row r="27" spans="1:19" x14ac:dyDescent="0.2">
      <c r="A27" t="s">
        <v>9</v>
      </c>
      <c r="J27" s="11" t="s">
        <v>10</v>
      </c>
      <c r="K27" s="11"/>
      <c r="L27" s="11" t="s">
        <v>10</v>
      </c>
    </row>
    <row r="28" spans="1:19" x14ac:dyDescent="0.2">
      <c r="A28" s="15" t="s">
        <v>427</v>
      </c>
      <c r="J28" s="11"/>
      <c r="K28" s="11"/>
      <c r="L28" s="11"/>
    </row>
    <row r="29" spans="1:19" x14ac:dyDescent="0.2">
      <c r="C29" s="15" t="s">
        <v>428</v>
      </c>
      <c r="E29" s="12"/>
      <c r="F29" s="12"/>
      <c r="G29" s="12"/>
      <c r="H29" s="12"/>
      <c r="I29" s="12"/>
      <c r="J29" s="12"/>
      <c r="K29" s="12"/>
      <c r="L29" s="12"/>
      <c r="M29" s="12"/>
    </row>
    <row r="30" spans="1:19" x14ac:dyDescent="0.2">
      <c r="C30" s="343"/>
      <c r="E30" s="12"/>
      <c r="F30" s="12"/>
      <c r="G30" s="12"/>
      <c r="H30" s="12"/>
      <c r="I30" s="12"/>
      <c r="J30" s="12"/>
      <c r="K30" s="12"/>
      <c r="L30" s="12"/>
      <c r="M30" s="12"/>
    </row>
    <row r="31" spans="1:19" x14ac:dyDescent="0.2">
      <c r="C31" s="343"/>
      <c r="E31" s="12"/>
      <c r="F31" s="12"/>
      <c r="G31" s="12"/>
      <c r="H31" s="12"/>
      <c r="I31" s="12"/>
      <c r="J31" s="12"/>
      <c r="K31" s="12"/>
      <c r="L31" s="12"/>
      <c r="M31" s="12"/>
    </row>
    <row r="32" spans="1:19" x14ac:dyDescent="0.2">
      <c r="C32" s="343"/>
      <c r="E32" s="12"/>
      <c r="F32" s="12"/>
      <c r="G32" s="12"/>
      <c r="H32" s="12"/>
      <c r="I32" s="12"/>
      <c r="J32" s="12"/>
      <c r="K32" s="12"/>
      <c r="L32" s="12"/>
      <c r="M32" s="12"/>
    </row>
    <row r="33" spans="1:14" x14ac:dyDescent="0.2">
      <c r="C33" s="15"/>
      <c r="E33" s="12"/>
      <c r="F33" s="12"/>
      <c r="G33" s="12"/>
      <c r="H33" s="12"/>
      <c r="I33" s="12"/>
      <c r="J33" s="12"/>
      <c r="K33" s="12"/>
      <c r="L33" s="12"/>
      <c r="M33" s="12"/>
    </row>
    <row r="34" spans="1:14" ht="15.6" customHeight="1" x14ac:dyDescent="0.25">
      <c r="A34" s="378" t="s">
        <v>11</v>
      </c>
      <c r="B34" s="378"/>
      <c r="C34" s="378"/>
      <c r="D34" s="378"/>
      <c r="E34" s="378"/>
      <c r="F34" s="378"/>
      <c r="G34" s="378"/>
      <c r="H34" s="345"/>
      <c r="I34" s="345"/>
      <c r="J34" s="14"/>
      <c r="L34" s="335"/>
      <c r="M34" s="335"/>
      <c r="N34" s="363" t="s">
        <v>12</v>
      </c>
    </row>
    <row r="35" spans="1:14" ht="15.6" customHeight="1" x14ac:dyDescent="0.2">
      <c r="A35" s="342"/>
      <c r="B35" s="342"/>
      <c r="C35" s="342"/>
      <c r="D35" s="342"/>
      <c r="E35" s="342"/>
      <c r="F35" s="342"/>
      <c r="G35" s="342"/>
      <c r="H35" s="342"/>
      <c r="I35" s="342"/>
      <c r="J35" s="335"/>
      <c r="K35" s="335"/>
      <c r="L35" s="335"/>
      <c r="M35" s="335"/>
      <c r="N35" s="363" t="s">
        <v>988</v>
      </c>
    </row>
    <row r="36" spans="1:14" ht="15.75" customHeight="1" x14ac:dyDescent="0.2">
      <c r="A36" s="342" t="s">
        <v>13</v>
      </c>
      <c r="B36" s="342"/>
      <c r="C36" s="342"/>
      <c r="D36" s="342"/>
      <c r="E36" s="342"/>
      <c r="F36" s="342"/>
      <c r="G36" s="342"/>
      <c r="H36" s="342"/>
      <c r="I36" s="342"/>
      <c r="J36" s="362"/>
      <c r="K36" s="362"/>
      <c r="L36" s="334"/>
      <c r="M36" s="334"/>
      <c r="N36" s="363" t="s">
        <v>775</v>
      </c>
    </row>
    <row r="37" spans="1:14" x14ac:dyDescent="0.2">
      <c r="A37" s="345"/>
      <c r="B37" s="345"/>
      <c r="C37" s="345"/>
      <c r="D37" s="345"/>
      <c r="E37" s="345"/>
      <c r="F37" s="345"/>
      <c r="G37" s="345"/>
      <c r="H37" s="345"/>
      <c r="I37" s="345"/>
      <c r="J37" s="14"/>
      <c r="K37" s="339" t="s">
        <v>83</v>
      </c>
      <c r="L37" s="339"/>
      <c r="M37" s="339"/>
      <c r="N37" s="339"/>
    </row>
    <row r="38" spans="1:14" x14ac:dyDescent="0.2">
      <c r="A38" s="865"/>
      <c r="B38" s="865"/>
      <c r="C38" s="865"/>
      <c r="D38" s="865"/>
      <c r="E38" s="865"/>
      <c r="F38" s="865"/>
      <c r="G38" s="865"/>
      <c r="H38" s="865"/>
      <c r="I38" s="865"/>
      <c r="J38" s="865"/>
      <c r="K38" s="865"/>
      <c r="L38" s="865"/>
      <c r="M38" s="865"/>
    </row>
    <row r="41" spans="1:14" x14ac:dyDescent="0.2">
      <c r="H41">
        <f>H23+I23</f>
        <v>7885</v>
      </c>
      <c r="I41">
        <f>'AT3B_cvrg(Insti)_UPY '!H22+'AT3B_cvrg(Insti)_UPY '!I22+'AT3C_cvrg(Insti)_UPY '!H22+'AT3C_cvrg(Insti)_UPY '!I22</f>
        <v>3280</v>
      </c>
      <c r="J41">
        <v>513</v>
      </c>
    </row>
  </sheetData>
  <mergeCells count="16">
    <mergeCell ref="L8:N8"/>
    <mergeCell ref="A7:B7"/>
    <mergeCell ref="M9:M10"/>
    <mergeCell ref="D1:I1"/>
    <mergeCell ref="A5:M5"/>
    <mergeCell ref="A3:M3"/>
    <mergeCell ref="A2:M2"/>
    <mergeCell ref="L1:M1"/>
    <mergeCell ref="B9:B10"/>
    <mergeCell ref="A9:A10"/>
    <mergeCell ref="A38:M38"/>
    <mergeCell ref="H9:L9"/>
    <mergeCell ref="C9:G9"/>
    <mergeCell ref="N9:N10"/>
    <mergeCell ref="A23:B23"/>
    <mergeCell ref="N12:N23"/>
  </mergeCells>
  <phoneticPr fontId="0" type="noConversion"/>
  <printOptions horizontalCentered="1" verticalCentered="1"/>
  <pageMargins left="0.70866141732283505" right="0.70866141732283505" top="0.196850393700787" bottom="0.196850393700787" header="0.31496062992126" footer="0.31496062992126"/>
  <pageSetup paperSize="9" scale="91" orientation="landscape" r:id="rId1"/>
  <headerFooter>
    <oddFooter>&amp;C- 46 -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68</vt:i4>
      </vt:variant>
    </vt:vector>
  </HeadingPairs>
  <TitlesOfParts>
    <vt:vector size="139" baseType="lpstr">
      <vt:lpstr>First-Page</vt:lpstr>
      <vt:lpstr>Contents</vt:lpstr>
      <vt:lpstr>Sheet1</vt:lpstr>
      <vt:lpstr>AT-1-Gen_Info </vt:lpstr>
      <vt:lpstr>AT-2-S1 BUDGET</vt:lpstr>
      <vt:lpstr>AT_2A_fundflow</vt:lpstr>
      <vt:lpstr>AT-2B_DBT</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AT-28B_Kitchen repair</vt:lpstr>
      <vt:lpstr>AT29_New_KD </vt:lpstr>
      <vt:lpstr>AT29_A_Replacement KD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'AT-23 MIS'!Print_Area</vt:lpstr>
      <vt:lpstr>'AT-23A _AMS'!Print_Area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'AT29_New_KD '!Print_Area</vt:lpstr>
      <vt:lpstr>'AT-2B_DBT'!Print_Area</vt:lpstr>
      <vt:lpstr>'AT-2-S1 BUDGET'!Print_Area</vt:lpstr>
      <vt:lpstr>'AT-3'!Print_Area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'First-Page'!Print_Area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Mridula sircar</cp:lastModifiedBy>
  <cp:lastPrinted>2020-05-15T10:34:21Z</cp:lastPrinted>
  <dcterms:created xsi:type="dcterms:W3CDTF">1996-10-14T23:33:28Z</dcterms:created>
  <dcterms:modified xsi:type="dcterms:W3CDTF">2020-06-24T08:17:03Z</dcterms:modified>
</cp:coreProperties>
</file>